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E591" lockStructure="1"/>
  <bookViews>
    <workbookView xWindow="120" yWindow="165" windowWidth="20730" windowHeight="11760"/>
  </bookViews>
  <sheets>
    <sheet name="Índice" sheetId="3" r:id="rId1"/>
    <sheet name="Calculadora de GH" sheetId="4" r:id="rId2"/>
    <sheet name="Calculadora de KH" sheetId="5" r:id="rId3"/>
    <sheet name="Propiedades compuestos" sheetId="2" r:id="rId4"/>
  </sheets>
  <calcPr calcId="145621"/>
</workbook>
</file>

<file path=xl/calcChain.xml><?xml version="1.0" encoding="utf-8"?>
<calcChain xmlns="http://schemas.openxmlformats.org/spreadsheetml/2006/main">
  <c r="J60" i="5" l="1"/>
  <c r="G60" i="5"/>
  <c r="F60" i="5"/>
  <c r="D60" i="5"/>
  <c r="D62" i="5" s="1"/>
  <c r="D51" i="5"/>
  <c r="D81" i="5"/>
  <c r="G74" i="5"/>
  <c r="D63" i="5"/>
  <c r="I41" i="5"/>
  <c r="G46" i="2"/>
  <c r="G44" i="2"/>
  <c r="G41" i="2"/>
  <c r="G39" i="2"/>
  <c r="G45" i="2"/>
  <c r="G42" i="2"/>
  <c r="G43" i="2"/>
  <c r="G40" i="2"/>
  <c r="G63" i="5" l="1"/>
  <c r="G62" i="5" s="1"/>
  <c r="G64" i="5" s="1"/>
  <c r="D92" i="4"/>
  <c r="D89" i="4"/>
  <c r="G82" i="4"/>
  <c r="G66" i="4"/>
  <c r="G65" i="4"/>
  <c r="D54" i="4"/>
  <c r="D52" i="4"/>
  <c r="D70" i="4"/>
  <c r="D69" i="4"/>
  <c r="J63" i="4"/>
  <c r="H63" i="4"/>
  <c r="G63" i="4"/>
  <c r="J62" i="4"/>
  <c r="H62" i="4"/>
  <c r="G62" i="4"/>
  <c r="E63" i="4"/>
  <c r="D68" i="4" s="1"/>
  <c r="E62" i="4"/>
  <c r="D67" i="4" s="1"/>
  <c r="F81" i="5" l="1"/>
  <c r="H81" i="5" s="1"/>
  <c r="I42" i="4"/>
  <c r="I41" i="4"/>
  <c r="H51" i="5" l="1"/>
  <c r="F51" i="5" s="1"/>
  <c r="H29" i="2"/>
  <c r="H27" i="2"/>
  <c r="H30" i="2"/>
  <c r="H31" i="2"/>
  <c r="H28" i="2"/>
  <c r="H26" i="2"/>
  <c r="F21" i="2"/>
  <c r="H21" i="2" s="1"/>
  <c r="F20" i="2"/>
  <c r="H20" i="2" s="1"/>
  <c r="F19" i="2"/>
  <c r="H19" i="2" s="1"/>
  <c r="H18" i="2"/>
  <c r="H17" i="2"/>
  <c r="G68" i="4" s="1"/>
  <c r="G70" i="4" s="1"/>
  <c r="F92" i="4" s="1"/>
  <c r="H16" i="2"/>
  <c r="G67" i="4" s="1"/>
  <c r="G69" i="4" s="1"/>
  <c r="F89" i="4" s="1"/>
  <c r="H14" i="2"/>
  <c r="H15" i="2"/>
  <c r="G71" i="4" l="1"/>
  <c r="H52" i="4" s="1"/>
  <c r="F52" i="4" s="1"/>
  <c r="G72" i="4"/>
  <c r="H54" i="4" s="1"/>
  <c r="F54" i="4" s="1"/>
  <c r="H92" i="4"/>
  <c r="H89" i="4"/>
</calcChain>
</file>

<file path=xl/sharedStrings.xml><?xml version="1.0" encoding="utf-8"?>
<sst xmlns="http://schemas.openxmlformats.org/spreadsheetml/2006/main" count="209" uniqueCount="140">
  <si>
    <t>PM</t>
  </si>
  <si>
    <t>mg/l</t>
  </si>
  <si>
    <t>l</t>
  </si>
  <si>
    <t>mg</t>
  </si>
  <si>
    <t>Ca</t>
  </si>
  <si>
    <t>Mg</t>
  </si>
  <si>
    <t>Nombre</t>
  </si>
  <si>
    <t>Fórmula</t>
  </si>
  <si>
    <t>PM (g/mol)</t>
  </si>
  <si>
    <t>Solubilidad (g/100ml@20ºC)</t>
  </si>
  <si>
    <t>%Ca (g/g)</t>
  </si>
  <si>
    <t>Cloruro de Calcio</t>
  </si>
  <si>
    <t>Carbonato de Calcio</t>
  </si>
  <si>
    <t>Sulfato de Calcio dihidratado</t>
  </si>
  <si>
    <t>Notas</t>
  </si>
  <si>
    <t>Bicarbonato de Calcio</t>
  </si>
  <si>
    <t>Sulfato de Calcio hemihidratado</t>
  </si>
  <si>
    <t>Cloruro de Calcio hexahidratado</t>
  </si>
  <si>
    <t>Cloruro de Calcio tetrahidratado</t>
  </si>
  <si>
    <t>Cloruro de Calcio dihidratado</t>
  </si>
  <si>
    <r>
      <t>CaCl</t>
    </r>
    <r>
      <rPr>
        <vertAlign val="subscript"/>
        <sz val="11"/>
        <color theme="1"/>
        <rFont val="Calibri"/>
        <family val="2"/>
        <scheme val="minor"/>
      </rPr>
      <t>2</t>
    </r>
  </si>
  <si>
    <r>
      <t>CaSO</t>
    </r>
    <r>
      <rPr>
        <vertAlign val="subscript"/>
        <sz val="11"/>
        <color theme="1"/>
        <rFont val="Calibri"/>
        <family val="2"/>
        <scheme val="minor"/>
      </rPr>
      <t>4</t>
    </r>
    <r>
      <rPr>
        <sz val="11"/>
        <color theme="1"/>
        <rFont val="Calibri"/>
        <family val="2"/>
        <scheme val="minor"/>
      </rPr>
      <t>·2H</t>
    </r>
    <r>
      <rPr>
        <vertAlign val="subscript"/>
        <sz val="11"/>
        <color theme="1"/>
        <rFont val="Calibri"/>
        <family val="2"/>
        <scheme val="minor"/>
      </rPr>
      <t>2</t>
    </r>
    <r>
      <rPr>
        <sz val="11"/>
        <color theme="1"/>
        <rFont val="Calibri"/>
        <family val="2"/>
        <scheme val="minor"/>
      </rPr>
      <t>O</t>
    </r>
  </si>
  <si>
    <r>
      <t>CaCO</t>
    </r>
    <r>
      <rPr>
        <vertAlign val="subscript"/>
        <sz val="11"/>
        <color theme="1"/>
        <rFont val="Calibri"/>
        <family val="2"/>
        <scheme val="minor"/>
      </rPr>
      <t>3</t>
    </r>
  </si>
  <si>
    <r>
      <t>Ca(CO</t>
    </r>
    <r>
      <rPr>
        <vertAlign val="subscript"/>
        <sz val="11"/>
        <color theme="1"/>
        <rFont val="Calibri"/>
        <family val="2"/>
        <scheme val="minor"/>
      </rPr>
      <t>3</t>
    </r>
    <r>
      <rPr>
        <sz val="11"/>
        <color theme="1"/>
        <rFont val="Calibri"/>
        <family val="2"/>
        <scheme val="minor"/>
      </rPr>
      <t>)</t>
    </r>
    <r>
      <rPr>
        <vertAlign val="subscript"/>
        <sz val="11"/>
        <color theme="1"/>
        <rFont val="Calibri"/>
        <family val="2"/>
        <scheme val="minor"/>
      </rPr>
      <t>2</t>
    </r>
  </si>
  <si>
    <r>
      <t>CaSO</t>
    </r>
    <r>
      <rPr>
        <vertAlign val="subscript"/>
        <sz val="11"/>
        <color theme="1"/>
        <rFont val="Calibri"/>
        <family val="2"/>
        <scheme val="minor"/>
      </rPr>
      <t>4</t>
    </r>
    <r>
      <rPr>
        <sz val="11"/>
        <color theme="1"/>
        <rFont val="Calibri"/>
        <family val="2"/>
        <scheme val="minor"/>
      </rPr>
      <t>·0,5H</t>
    </r>
    <r>
      <rPr>
        <vertAlign val="subscript"/>
        <sz val="11"/>
        <color theme="1"/>
        <rFont val="Calibri"/>
        <family val="2"/>
        <scheme val="minor"/>
      </rPr>
      <t>2</t>
    </r>
    <r>
      <rPr>
        <sz val="11"/>
        <color theme="1"/>
        <rFont val="Calibri"/>
        <family val="2"/>
        <scheme val="minor"/>
      </rPr>
      <t>O</t>
    </r>
  </si>
  <si>
    <r>
      <t>CaCl</t>
    </r>
    <r>
      <rPr>
        <vertAlign val="subscript"/>
        <sz val="11"/>
        <color theme="1"/>
        <rFont val="Calibri"/>
        <family val="2"/>
        <scheme val="minor"/>
      </rPr>
      <t>2</t>
    </r>
    <r>
      <rPr>
        <sz val="11"/>
        <color theme="1"/>
        <rFont val="Calibri"/>
        <family val="2"/>
        <scheme val="minor"/>
      </rPr>
      <t>·6H</t>
    </r>
    <r>
      <rPr>
        <vertAlign val="subscript"/>
        <sz val="11"/>
        <color theme="1"/>
        <rFont val="Calibri"/>
        <family val="2"/>
        <scheme val="minor"/>
      </rPr>
      <t>2</t>
    </r>
    <r>
      <rPr>
        <sz val="11"/>
        <color theme="1"/>
        <rFont val="Calibri"/>
        <family val="2"/>
        <scheme val="minor"/>
      </rPr>
      <t>O</t>
    </r>
  </si>
  <si>
    <r>
      <t>CaCl</t>
    </r>
    <r>
      <rPr>
        <vertAlign val="subscript"/>
        <sz val="11"/>
        <color theme="1"/>
        <rFont val="Calibri"/>
        <family val="2"/>
        <scheme val="minor"/>
      </rPr>
      <t>2</t>
    </r>
    <r>
      <rPr>
        <sz val="11"/>
        <color theme="1"/>
        <rFont val="Calibri"/>
        <family val="2"/>
        <scheme val="minor"/>
      </rPr>
      <t>·4H</t>
    </r>
    <r>
      <rPr>
        <vertAlign val="subscript"/>
        <sz val="11"/>
        <color theme="1"/>
        <rFont val="Calibri"/>
        <family val="2"/>
        <scheme val="minor"/>
      </rPr>
      <t>2</t>
    </r>
    <r>
      <rPr>
        <sz val="11"/>
        <color theme="1"/>
        <rFont val="Calibri"/>
        <family val="2"/>
        <scheme val="minor"/>
      </rPr>
      <t>O</t>
    </r>
  </si>
  <si>
    <r>
      <t>CaCl</t>
    </r>
    <r>
      <rPr>
        <vertAlign val="subscript"/>
        <sz val="11"/>
        <color theme="1"/>
        <rFont val="Calibri"/>
        <family val="2"/>
        <scheme val="minor"/>
      </rPr>
      <t>2</t>
    </r>
    <r>
      <rPr>
        <sz val="11"/>
        <color theme="1"/>
        <rFont val="Calibri"/>
        <family val="2"/>
        <scheme val="minor"/>
      </rPr>
      <t>·2H</t>
    </r>
    <r>
      <rPr>
        <vertAlign val="subscript"/>
        <sz val="11"/>
        <color theme="1"/>
        <rFont val="Calibri"/>
        <family val="2"/>
        <scheme val="minor"/>
      </rPr>
      <t>2</t>
    </r>
    <r>
      <rPr>
        <sz val="11"/>
        <color theme="1"/>
        <rFont val="Calibri"/>
        <family val="2"/>
        <scheme val="minor"/>
      </rPr>
      <t>O</t>
    </r>
  </si>
  <si>
    <t>Poco soluble</t>
  </si>
  <si>
    <t>No común, poco soluble</t>
  </si>
  <si>
    <t>No común</t>
  </si>
  <si>
    <t>Especies de Magnesio</t>
  </si>
  <si>
    <t>Sulfato de Magnesio heptahidratado</t>
  </si>
  <si>
    <t>Carbonato de Magnesio</t>
  </si>
  <si>
    <t>Cloruro de Magnesio hexahidratado</t>
  </si>
  <si>
    <t>Bicarbonato de Magnesio</t>
  </si>
  <si>
    <t>Sulfato de Magnesio anhidro</t>
  </si>
  <si>
    <t>Cloruro de Magnesio anhidro</t>
  </si>
  <si>
    <t>%Mg (g/g)</t>
  </si>
  <si>
    <r>
      <t>MgSO</t>
    </r>
    <r>
      <rPr>
        <vertAlign val="subscript"/>
        <sz val="11"/>
        <color theme="1"/>
        <rFont val="Calibri"/>
        <family val="2"/>
        <scheme val="minor"/>
      </rPr>
      <t>4</t>
    </r>
    <r>
      <rPr>
        <sz val="11"/>
        <color theme="1"/>
        <rFont val="Calibri"/>
        <family val="2"/>
        <scheme val="minor"/>
      </rPr>
      <t>·7H</t>
    </r>
    <r>
      <rPr>
        <vertAlign val="subscript"/>
        <sz val="11"/>
        <color theme="1"/>
        <rFont val="Calibri"/>
        <family val="2"/>
        <scheme val="minor"/>
      </rPr>
      <t>2</t>
    </r>
    <r>
      <rPr>
        <sz val="11"/>
        <color theme="1"/>
        <rFont val="Calibri"/>
        <family val="2"/>
        <scheme val="minor"/>
      </rPr>
      <t>O</t>
    </r>
  </si>
  <si>
    <r>
      <t>MgSO</t>
    </r>
    <r>
      <rPr>
        <vertAlign val="subscript"/>
        <sz val="11"/>
        <color theme="1"/>
        <rFont val="Calibri"/>
        <family val="2"/>
        <scheme val="minor"/>
      </rPr>
      <t>4</t>
    </r>
    <r>
      <rPr>
        <sz val="11"/>
        <color theme="1"/>
        <rFont val="Calibri"/>
        <family val="2"/>
        <scheme val="minor"/>
      </rPr>
      <t/>
    </r>
  </si>
  <si>
    <r>
      <t>MgCO</t>
    </r>
    <r>
      <rPr>
        <vertAlign val="subscript"/>
        <sz val="11"/>
        <color theme="1"/>
        <rFont val="Calibri"/>
        <family val="2"/>
        <scheme val="minor"/>
      </rPr>
      <t>3</t>
    </r>
  </si>
  <si>
    <r>
      <t>MgCl</t>
    </r>
    <r>
      <rPr>
        <vertAlign val="subscript"/>
        <sz val="11"/>
        <color theme="1"/>
        <rFont val="Calibri"/>
        <family val="2"/>
        <scheme val="minor"/>
      </rPr>
      <t>2</t>
    </r>
    <r>
      <rPr>
        <sz val="11"/>
        <color theme="1"/>
        <rFont val="Calibri"/>
        <family val="2"/>
        <scheme val="minor"/>
      </rPr>
      <t>·6H</t>
    </r>
    <r>
      <rPr>
        <vertAlign val="subscript"/>
        <sz val="11"/>
        <color theme="1"/>
        <rFont val="Calibri"/>
        <family val="2"/>
        <scheme val="minor"/>
      </rPr>
      <t>2</t>
    </r>
    <r>
      <rPr>
        <sz val="11"/>
        <color theme="1"/>
        <rFont val="Calibri"/>
        <family val="2"/>
        <scheme val="minor"/>
      </rPr>
      <t>O</t>
    </r>
  </si>
  <si>
    <r>
      <t>MgCl</t>
    </r>
    <r>
      <rPr>
        <vertAlign val="subscript"/>
        <sz val="11"/>
        <color theme="1"/>
        <rFont val="Calibri"/>
        <family val="2"/>
        <scheme val="minor"/>
      </rPr>
      <t>2</t>
    </r>
    <r>
      <rPr>
        <sz val="11"/>
        <color theme="1"/>
        <rFont val="Calibri"/>
        <family val="2"/>
        <scheme val="minor"/>
      </rPr>
      <t/>
    </r>
  </si>
  <si>
    <r>
      <t>Mg(CO</t>
    </r>
    <r>
      <rPr>
        <vertAlign val="subscript"/>
        <sz val="11"/>
        <color theme="1"/>
        <rFont val="Calibri"/>
        <family val="2"/>
        <scheme val="minor"/>
      </rPr>
      <t>3</t>
    </r>
    <r>
      <rPr>
        <sz val="11"/>
        <color theme="1"/>
        <rFont val="Calibri"/>
        <family val="2"/>
        <scheme val="minor"/>
      </rPr>
      <t>)</t>
    </r>
    <r>
      <rPr>
        <vertAlign val="subscript"/>
        <sz val="11"/>
        <color theme="1"/>
        <rFont val="Calibri"/>
        <family val="2"/>
        <scheme val="minor"/>
      </rPr>
      <t>2</t>
    </r>
  </si>
  <si>
    <t>No común, higroscópico</t>
  </si>
  <si>
    <t>Recomendado</t>
  </si>
  <si>
    <t>Más común</t>
  </si>
  <si>
    <t>Menos común</t>
  </si>
  <si>
    <t>No común, aumenta KH</t>
  </si>
  <si>
    <t>NO soluble, aumenta KH</t>
  </si>
  <si>
    <t>NO soluble, no común, aumenta KH</t>
  </si>
  <si>
    <t>Especies de Calcio</t>
  </si>
  <si>
    <t>Subir GH</t>
  </si>
  <si>
    <t>Subir KH</t>
  </si>
  <si>
    <t>www.acuariofiliamadrid.org</t>
  </si>
  <si>
    <t>Calculadora de GH</t>
  </si>
  <si>
    <t>Utiliza esta calculadora para saber cuántas sales tienes que añadir al agua de cambio para alcanzar el GH deseado.
También permite calcular disoluciones para no tener que disolver las sales en cada cambio de agua.</t>
  </si>
  <si>
    <t>Calculadora de KH</t>
  </si>
  <si>
    <t>Utiliza esta calculadora para saber cuántas sales tienes que añadir al agua de cambio para alcanzar el KH deseado.
También permite calcular disoluciones para no tener que disolver las sales en cada cambio de agua.
Modificar el KH modifica también el pH, por lo que se ha de modificar este parametro poco a poco.</t>
  </si>
  <si>
    <t>Propiedades de los compuestos</t>
  </si>
  <si>
    <t>Lista de algunos de los compuestos utilizados para subir GH y KH y sus propiedades físicas relevantes para este uso.</t>
  </si>
  <si>
    <t>Subir GH y KH</t>
  </si>
  <si>
    <t>Algunos compuestos suben a la vez GH y HK, pero son muy poco solubles, por lo que no tendremos en cuenta el efecto conjunto en ambos parámetros.</t>
  </si>
  <si>
    <t>Instrucciones</t>
  </si>
  <si>
    <t>Cada calculadora tiene una primera parte en la que se calculará la cantidad de sales a añadir a una cantidad de agua para alcanzar el valor de GH o KH que deseamos. La segunda parte de la hoja nos ayudará a preparar una disolución de estas sales para no tener que pesar en cada cambio de agua.
Los campos en color blanco son editables, para adaptar los cálculos a nuestro caso, todos los demás son de sólo lectura.</t>
  </si>
  <si>
    <t>CALCULADORA DE GH</t>
  </si>
  <si>
    <t>CALCULADORA DE GH Y KH</t>
  </si>
  <si>
    <t>Subir el GH a un volumen de agua</t>
  </si>
  <si>
    <t>Subir el GH a un acuario en funcionamento</t>
  </si>
  <si>
    <t>Si queremos subir el GH de nuestro acuario la forma correcta de hacer es poco a poco, por ejemplo de dos grados en dos grados. Para esto el procedimiento de cálculo es el siguiente:
1- Subimos el GH del grifo hasta el GH que tengamos en el acuario, usando esta calculadora.
2- Calculamos cuántas sales necesitamos para subir nuestro acuario dos grados de GH, y añadiremos estas sales también al agua del grifo.
3- Repetiremos este proceso hasta que el acuario tenga el GH deseado.</t>
  </si>
  <si>
    <t>Datos de partida</t>
  </si>
  <si>
    <t>Volumen de agua a tratar:</t>
  </si>
  <si>
    <t>dH</t>
  </si>
  <si>
    <t>Unidades de medida</t>
  </si>
  <si>
    <t>Con esta calculadora calcularás cuánto debes añadir a un volumen de agua para alcanzar el GH deseado. Esto es apropiado para subir el agua del grifo hasta el GH deseado antes de añadir agua nueva al acuario después de un cambio de agua.
El GH es la Dureza general, y mide la cantidad de calcio y magnesio que hay disueltos en el agua. Normalmente la proporción de calcio a magnesio en un agua natural se encuentra entre 3:1 y 6:1</t>
  </si>
  <si>
    <t>GH inicial del agua:</t>
  </si>
  <si>
    <t>GH final deseado:</t>
  </si>
  <si>
    <t>Proporción de Ca:Mg</t>
  </si>
  <si>
    <t>:</t>
  </si>
  <si>
    <t>Sal utilizada para añadir Calcio:</t>
  </si>
  <si>
    <t>Sal utilizada para añadir Magnesio:</t>
  </si>
  <si>
    <t>Ojo: note que algunas sales se presentan en forma de hidratos, comprueba lo que pone en la etiqueta de la sal que está usando.</t>
  </si>
  <si>
    <t>Resultados</t>
  </si>
  <si>
    <t>Datos y cálculos intermedios</t>
  </si>
  <si>
    <t>Sal</t>
  </si>
  <si>
    <t>% Ca/Mg</t>
  </si>
  <si>
    <t>GH a subir con calcio:</t>
  </si>
  <si>
    <t>GH a subir con magnesio:</t>
  </si>
  <si>
    <t>Esta calculadora está pensada para trabajar en grados alemanes de dureza (dH) como unidad de medida. Un dH es la cantidad de calcio o magnesio equivalente a 17,8 mg/l de carbonato de calcio (CaCO3).</t>
  </si>
  <si>
    <t>Error solubilidad de Calcio:</t>
  </si>
  <si>
    <t>Error solubilidad de Magnesio:</t>
  </si>
  <si>
    <t>Añadir:</t>
  </si>
  <si>
    <t>Cantidad (mg)</t>
  </si>
  <si>
    <t>Errores</t>
  </si>
  <si>
    <t>Solubilidad g/100ml</t>
  </si>
  <si>
    <t>Calculador de disoluciones</t>
  </si>
  <si>
    <t>Cantidad de disolución a preparar:</t>
  </si>
  <si>
    <t>Con el calculador de disoluciones podemos preparar una mezcla de nuestra elección de agua (destilada) y una cierta cantidad de sales, de forma que en cada cambio de agua sólo tendremos que añadir los ml de disolucíón que hayamos calculado a nuestro agua, para así alcanzar el GH deseado.</t>
  </si>
  <si>
    <t>100 ml</t>
  </si>
  <si>
    <t>250 ml</t>
  </si>
  <si>
    <t>500 ml</t>
  </si>
  <si>
    <t>Otra cantidad</t>
  </si>
  <si>
    <t>ml</t>
  </si>
  <si>
    <t>Dosis a aditar:</t>
  </si>
  <si>
    <t>ml  (se recomienda elegir un número entero y facil de medir, por ejemplo 2 ml)</t>
  </si>
  <si>
    <t>Sales a añadir:</t>
  </si>
  <si>
    <t>Cantidad (g)</t>
  </si>
  <si>
    <t>1000 ml</t>
  </si>
  <si>
    <t>2000 ml</t>
  </si>
  <si>
    <t>PROPIEDADES DE LOS COMPUESTOS</t>
  </si>
  <si>
    <t>Bicarbonato de sodio</t>
  </si>
  <si>
    <t>Carbonato de potasio</t>
  </si>
  <si>
    <t>Bicarbonato de potasio</t>
  </si>
  <si>
    <t>Carbonato de sodio</t>
  </si>
  <si>
    <r>
      <t>KHCO</t>
    </r>
    <r>
      <rPr>
        <vertAlign val="subscript"/>
        <sz val="11"/>
        <color theme="1"/>
        <rFont val="Calibri"/>
        <family val="2"/>
        <scheme val="minor"/>
      </rPr>
      <t>3</t>
    </r>
  </si>
  <si>
    <r>
      <t>NaHCO</t>
    </r>
    <r>
      <rPr>
        <vertAlign val="subscript"/>
        <sz val="11"/>
        <color theme="1"/>
        <rFont val="Calibri"/>
        <family val="2"/>
        <scheme val="minor"/>
      </rPr>
      <t>3</t>
    </r>
  </si>
  <si>
    <r>
      <t>K</t>
    </r>
    <r>
      <rPr>
        <vertAlign val="subscript"/>
        <sz val="11"/>
        <rFont val="Tahoma"/>
        <family val="2"/>
      </rPr>
      <t>2</t>
    </r>
    <r>
      <rPr>
        <sz val="11"/>
        <rFont val="Tahoma"/>
        <family val="2"/>
      </rPr>
      <t>CO</t>
    </r>
    <r>
      <rPr>
        <vertAlign val="subscript"/>
        <sz val="11"/>
        <color theme="1"/>
        <rFont val="Calibri"/>
        <family val="2"/>
        <scheme val="minor"/>
      </rPr>
      <t>3</t>
    </r>
  </si>
  <si>
    <r>
      <t>Na</t>
    </r>
    <r>
      <rPr>
        <vertAlign val="subscript"/>
        <sz val="11"/>
        <rFont val="Tahoma"/>
        <family val="2"/>
      </rPr>
      <t>2</t>
    </r>
    <r>
      <rPr>
        <sz val="11"/>
        <rFont val="Tahoma"/>
        <family val="2"/>
      </rPr>
      <t>CO</t>
    </r>
    <r>
      <rPr>
        <vertAlign val="subscript"/>
        <sz val="11"/>
        <color theme="1"/>
        <rFont val="Calibri"/>
        <family val="2"/>
        <scheme val="minor"/>
      </rPr>
      <t>3</t>
    </r>
  </si>
  <si>
    <t>NO soluble, aumenta GH</t>
  </si>
  <si>
    <t>No común, aumenta GH</t>
  </si>
  <si>
    <t>NO soluble, no común, aumenta GH</t>
  </si>
  <si>
    <t>Recomendado, sube pH</t>
  </si>
  <si>
    <t>Recomendado, sube mucho pH</t>
  </si>
  <si>
    <t>Masa para subir 1 dH a 100 l de agua (g)</t>
  </si>
  <si>
    <r>
      <t>Ca(HCO</t>
    </r>
    <r>
      <rPr>
        <vertAlign val="subscript"/>
        <sz val="11"/>
        <color theme="1"/>
        <rFont val="Calibri"/>
        <family val="2"/>
        <scheme val="minor"/>
      </rPr>
      <t>3</t>
    </r>
    <r>
      <rPr>
        <sz val="11"/>
        <color theme="1"/>
        <rFont val="Calibri"/>
        <family val="2"/>
        <scheme val="minor"/>
      </rPr>
      <t>)</t>
    </r>
    <r>
      <rPr>
        <vertAlign val="subscript"/>
        <sz val="11"/>
        <color theme="1"/>
        <rFont val="Calibri"/>
        <family val="2"/>
        <scheme val="minor"/>
      </rPr>
      <t>2</t>
    </r>
  </si>
  <si>
    <r>
      <t>Mg(HCO</t>
    </r>
    <r>
      <rPr>
        <vertAlign val="subscript"/>
        <sz val="11"/>
        <color theme="1"/>
        <rFont val="Calibri"/>
        <family val="2"/>
        <scheme val="minor"/>
      </rPr>
      <t>3</t>
    </r>
    <r>
      <rPr>
        <sz val="11"/>
        <color theme="1"/>
        <rFont val="Calibri"/>
        <family val="2"/>
        <scheme val="minor"/>
      </rPr>
      <t>)</t>
    </r>
    <r>
      <rPr>
        <vertAlign val="subscript"/>
        <sz val="11"/>
        <color theme="1"/>
        <rFont val="Calibri"/>
        <family val="2"/>
        <scheme val="minor"/>
      </rPr>
      <t>2</t>
    </r>
  </si>
  <si>
    <t>Añade sodio, no recomendado, sube pH.</t>
  </si>
  <si>
    <t>Añade sodio, no recomendado, sube mucho pH.</t>
  </si>
  <si>
    <t>ver. beta</t>
  </si>
  <si>
    <t>Subir el KH a un volumen de agua</t>
  </si>
  <si>
    <t>Con esta calculadora calcularás cuánto debes añadir a un volumen de agua para alcanzar el KH deseado. Esto es apropiado para subir el agua del grifo hasta el KH deseado antes de añadir agua nueva al acuario después de un cambio de agua.
El KH es la Dureza de carbonatos, y mide la capacidad tamponadora del agua, esto es, la capacidad que tiene el agua para no experimentar una variación brusca del pH cuando se añade un ácido o una base.
Aumentar el KH implica aumentar el pH, salvo que se añada CO2 al acuario.</t>
  </si>
  <si>
    <t>Si queremos subir el KH de nuestro acuario la forma correcta de hacer es poco a poco, por ejemplo de dos grados en dos grados. Para esto el procedimiento de cálculo es el siguiente:
1- Subimos el KH del grifo hasta el KH que tengamos en el acuario, usando esta calculadora.
2- Calculamos cuántas sales necesitamos para subir nuestro acuario dos grados de KH y añadiremos estas sales también al agua del grifo.
3- Repetiremos este proceso hasta que el acuario tenga el KH deseado.</t>
  </si>
  <si>
    <t>Esta calculadora está pensada para trabajar en grados alemanes de dureza (dH) como unidad de medida. Un dH es la cantidad de carbonatos equivalente a 17,8 mg/l de carbonato de calcio (CaCO3).</t>
  </si>
  <si>
    <t>KH inicial del agua:</t>
  </si>
  <si>
    <t>KH final deseado:</t>
  </si>
  <si>
    <t>Sal utilizada:</t>
  </si>
  <si>
    <t>Error solubilidad:</t>
  </si>
  <si>
    <t>Con el calculador de disoluciones podemos preparar una mezcla de nuestra elección de agua (destilada) y una cierta cantidad de sales, de forma que en cada cambio de agua sólo tendremos que añadir los ml de disolucíón que hayamos calculado a nuestro agua, para así alcanzar el KH deseado.</t>
  </si>
  <si>
    <t>CALCULADORA DE KH</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</si>
</sst>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0;\ ;"/>
    <numFmt numFmtId="165" formatCode="0.0;\ ;"/>
    <numFmt numFmtId="166" formatCode="0.0"/>
    <numFmt numFmtId="167" formatCode="0.0%"/>
    <numFmt numFmtId="168" formatCode="0.00;\ ;"/>
  </numFmts>
  <fonts count="13" x14ac:knownFonts="1">
    <font>
      <sz val="11"/>
      <color theme="1"/>
      <name val="Calibri"/>
      <family val="2"/>
      <scheme val="minor"/>
    </font>
    <font>
      <vertAlign val="subscript"/>
      <sz val="11"/>
      <color theme="1"/>
      <name val="Calibri"/>
      <family val="2"/>
      <scheme val="minor"/>
    </font>
    <font>
      <sz val="11"/>
      <color theme="1"/>
      <name val="Tahoma"/>
      <family val="2"/>
    </font>
    <font>
      <b/>
      <sz val="20"/>
      <color theme="0"/>
      <name val="Tahoma"/>
      <family val="2"/>
    </font>
    <font>
      <u/>
      <sz val="11"/>
      <color theme="10"/>
      <name val="Calibri"/>
      <family val="2"/>
      <scheme val="minor"/>
    </font>
    <font>
      <u/>
      <sz val="11"/>
      <color theme="0"/>
      <name val="Tahoma"/>
      <family val="2"/>
    </font>
    <font>
      <sz val="11"/>
      <color theme="0"/>
      <name val="Tahoma"/>
      <family val="2"/>
    </font>
    <font>
      <b/>
      <sz val="14"/>
      <color rgb="FF7BC5F2"/>
      <name val="Tahoma"/>
      <family val="2"/>
    </font>
    <font>
      <sz val="11"/>
      <name val="Tahoma"/>
      <family val="2"/>
    </font>
    <font>
      <b/>
      <sz val="11"/>
      <name val="Tahoma"/>
      <family val="2"/>
    </font>
    <font>
      <sz val="11"/>
      <color theme="1"/>
      <name val="Calibri"/>
      <family val="2"/>
      <scheme val="minor"/>
    </font>
    <font>
      <vertAlign val="subscript"/>
      <sz val="11"/>
      <name val="Tahoma"/>
      <family val="2"/>
    </font>
    <font>
      <sz val="11"/>
      <color rgb="FF112435"/>
      <name val="Tahoma"/>
      <family val="2"/>
    </font>
  </fonts>
  <fills count="8">
    <fill>
      <patternFill patternType="none"/>
    </fill>
    <fill>
      <patternFill patternType="gray125"/>
    </fill>
    <fill>
      <patternFill patternType="solid">
        <fgColor rgb="FF5286B8"/>
        <bgColor indexed="64"/>
      </patternFill>
    </fill>
    <fill>
      <patternFill patternType="solid">
        <fgColor rgb="FF112435"/>
        <bgColor indexed="64"/>
      </patternFill>
    </fill>
    <fill>
      <patternFill patternType="solid">
        <fgColor rgb="FF0E4271"/>
        <bgColor indexed="64"/>
      </patternFill>
    </fill>
    <fill>
      <patternFill patternType="solid">
        <fgColor theme="0" tint="-0.249977111117893"/>
        <bgColor indexed="64"/>
      </patternFill>
    </fill>
    <fill>
      <patternFill patternType="solid">
        <fgColor theme="0"/>
        <bgColor indexed="64"/>
      </patternFill>
    </fill>
    <fill>
      <patternFill patternType="solid">
        <fgColor rgb="FFBFBFBF"/>
        <bgColor indexed="64"/>
      </patternFill>
    </fill>
  </fills>
  <borders count="15">
    <border>
      <left/>
      <right/>
      <top/>
      <bottom/>
      <diagonal/>
    </border>
    <border>
      <left style="thin">
        <color rgb="FF5286B8"/>
      </left>
      <right/>
      <top style="thin">
        <color rgb="FF5286B8"/>
      </top>
      <bottom/>
      <diagonal/>
    </border>
    <border>
      <left/>
      <right/>
      <top style="thin">
        <color rgb="FF5286B8"/>
      </top>
      <bottom/>
      <diagonal/>
    </border>
    <border>
      <left/>
      <right style="thin">
        <color rgb="FF5286B8"/>
      </right>
      <top style="thin">
        <color rgb="FF5286B8"/>
      </top>
      <bottom/>
      <diagonal/>
    </border>
    <border>
      <left style="thin">
        <color rgb="FF5286B8"/>
      </left>
      <right/>
      <top/>
      <bottom/>
      <diagonal/>
    </border>
    <border>
      <left/>
      <right style="thin">
        <color rgb="FF5286B8"/>
      </right>
      <top/>
      <bottom/>
      <diagonal/>
    </border>
    <border>
      <left style="thin">
        <color rgb="FF5286B8"/>
      </left>
      <right/>
      <top/>
      <bottom style="thin">
        <color rgb="FF5286B8"/>
      </bottom>
      <diagonal/>
    </border>
    <border>
      <left/>
      <right/>
      <top/>
      <bottom style="thin">
        <color rgb="FF5286B8"/>
      </bottom>
      <diagonal/>
    </border>
    <border>
      <left/>
      <right style="thin">
        <color rgb="FF5286B8"/>
      </right>
      <top/>
      <bottom style="thin">
        <color rgb="FF5286B8"/>
      </bottom>
      <diagonal/>
    </border>
    <border>
      <left style="thin">
        <color rgb="FF5286B8"/>
      </left>
      <right style="thin">
        <color rgb="FF5286B8"/>
      </right>
      <top style="thin">
        <color rgb="FF5286B8"/>
      </top>
      <bottom style="thin">
        <color rgb="FF5286B8"/>
      </bottom>
      <diagonal/>
    </border>
    <border>
      <left style="thin">
        <color rgb="FF5286B8"/>
      </left>
      <right/>
      <top style="thin">
        <color rgb="FF5286B8"/>
      </top>
      <bottom style="thin">
        <color rgb="FF5286B8"/>
      </bottom>
      <diagonal/>
    </border>
    <border>
      <left/>
      <right style="thin">
        <color rgb="FF5286B8"/>
      </right>
      <top style="thin">
        <color rgb="FF5286B8"/>
      </top>
      <bottom style="thin">
        <color rgb="FF5286B8"/>
      </bottom>
      <diagonal/>
    </border>
    <border>
      <left/>
      <right/>
      <top style="thin">
        <color rgb="FF5286B8"/>
      </top>
      <bottom style="thin">
        <color rgb="FF5286B8"/>
      </bottom>
      <diagonal/>
    </border>
    <border>
      <left style="thin">
        <color rgb="FF5286B8"/>
      </left>
      <right style="thin">
        <color rgb="FF5286B8"/>
      </right>
      <top style="thin">
        <color rgb="FF5286B8"/>
      </top>
      <bottom/>
      <diagonal/>
    </border>
    <border>
      <left style="thin">
        <color rgb="FF5286B8"/>
      </left>
      <right style="thin">
        <color rgb="FF5286B8"/>
      </right>
      <top/>
      <bottom style="thin">
        <color rgb="FF5286B8"/>
      </bottom>
      <diagonal/>
    </border>
  </borders>
  <cellStyleXfs count="3">
    <xf numFmtId="0" fontId="0" fillId="0" borderId="0"/>
    <xf numFmtId="0" fontId="4" fillId="0" borderId="0" applyNumberFormat="0" applyFill="0" applyBorder="0" applyAlignment="0" applyProtection="0"/>
    <xf numFmtId="9" fontId="10" fillId="0" borderId="0" applyFont="0" applyFill="0" applyBorder="0" applyAlignment="0" applyProtection="0"/>
  </cellStyleXfs>
  <cellXfs count="80">
    <xf numFmtId="0" fontId="0" fillId="0" borderId="0" xfId="0"/>
    <xf numFmtId="0" fontId="2" fillId="3" borderId="0" xfId="0" applyFont="1" applyFill="1"/>
    <xf numFmtId="0" fontId="2" fillId="3" borderId="5" xfId="0" applyFont="1" applyFill="1" applyBorder="1"/>
    <xf numFmtId="0" fontId="2" fillId="3" borderId="0" xfId="0" applyFont="1" applyFill="1" applyBorder="1"/>
    <xf numFmtId="0" fontId="2" fillId="2" borderId="0" xfId="0" applyFont="1" applyFill="1"/>
    <xf numFmtId="0" fontId="5" fillId="3" borderId="0" xfId="1" applyFont="1" applyFill="1" applyAlignment="1">
      <alignment horizontal="left"/>
    </xf>
    <xf numFmtId="0" fontId="6" fillId="3" borderId="0" xfId="0" applyFont="1" applyFill="1" applyAlignment="1">
      <alignment horizontal="right"/>
    </xf>
    <xf numFmtId="0" fontId="8" fillId="7" borderId="0" xfId="0" applyFont="1" applyFill="1" applyAlignment="1">
      <alignment vertical="center" wrapText="1"/>
    </xf>
    <xf numFmtId="0" fontId="8" fillId="7" borderId="0" xfId="0" applyFont="1" applyFill="1" applyAlignment="1">
      <alignment horizontal="center" vertical="center" wrapText="1"/>
    </xf>
    <xf numFmtId="0" fontId="8" fillId="6" borderId="0" xfId="0" applyFont="1" applyFill="1" applyAlignment="1" applyProtection="1">
      <alignment vertical="center" wrapText="1"/>
      <protection locked="0"/>
    </xf>
    <xf numFmtId="0" fontId="8" fillId="7" borderId="9" xfId="0" applyFont="1" applyFill="1" applyBorder="1" applyAlignment="1">
      <alignment vertical="center" wrapText="1"/>
    </xf>
    <xf numFmtId="0" fontId="8" fillId="7" borderId="0" xfId="0" applyFont="1" applyFill="1" applyAlignment="1">
      <alignment horizontal="right" vertical="center" wrapText="1"/>
    </xf>
    <xf numFmtId="166" fontId="8" fillId="7" borderId="0" xfId="0" applyNumberFormat="1" applyFont="1" applyFill="1" applyAlignment="1">
      <alignment vertical="center" wrapText="1"/>
    </xf>
    <xf numFmtId="1" fontId="8" fillId="7" borderId="0" xfId="0" applyNumberFormat="1" applyFont="1" applyFill="1" applyAlignment="1">
      <alignment vertical="center" wrapText="1"/>
    </xf>
    <xf numFmtId="0" fontId="0" fillId="3" borderId="0" xfId="0" applyFill="1"/>
    <xf numFmtId="0" fontId="0" fillId="2" borderId="0" xfId="0" applyFill="1"/>
    <xf numFmtId="0" fontId="9" fillId="7" borderId="0" xfId="0" applyFont="1" applyFill="1" applyAlignment="1">
      <alignment vertical="center" wrapText="1"/>
    </xf>
    <xf numFmtId="167" fontId="8" fillId="7" borderId="9" xfId="2" applyNumberFormat="1" applyFont="1" applyFill="1" applyBorder="1" applyAlignment="1">
      <alignment vertical="center" wrapText="1"/>
    </xf>
    <xf numFmtId="0" fontId="8" fillId="7" borderId="0" xfId="0" applyFont="1" applyFill="1" applyAlignment="1">
      <alignment horizontal="right" vertical="center" wrapText="1"/>
    </xf>
    <xf numFmtId="2" fontId="8" fillId="7" borderId="9" xfId="0" applyNumberFormat="1" applyFont="1" applyFill="1" applyBorder="1" applyAlignment="1">
      <alignment vertical="center" wrapText="1"/>
    </xf>
    <xf numFmtId="0" fontId="12" fillId="3" borderId="0" xfId="0" applyFont="1" applyFill="1"/>
    <xf numFmtId="0" fontId="8" fillId="5" borderId="0" xfId="0" applyFont="1" applyFill="1" applyAlignment="1">
      <alignment horizontal="justify" vertical="center" wrapText="1"/>
    </xf>
    <xf numFmtId="0" fontId="7" fillId="4" borderId="0" xfId="0" applyFont="1" applyFill="1" applyAlignment="1">
      <alignment horizontal="left" vertical="center" indent="2"/>
    </xf>
    <xf numFmtId="0" fontId="8" fillId="5" borderId="0" xfId="0" applyFont="1" applyFill="1" applyAlignment="1">
      <alignment horizontal="justify" vertical="center"/>
    </xf>
    <xf numFmtId="0" fontId="3" fillId="3" borderId="1" xfId="0" applyFont="1" applyFill="1" applyBorder="1" applyAlignment="1">
      <alignment horizontal="center" vertical="center"/>
    </xf>
    <xf numFmtId="0" fontId="3" fillId="3" borderId="2" xfId="0" applyFont="1" applyFill="1" applyBorder="1" applyAlignment="1">
      <alignment horizontal="center" vertical="center"/>
    </xf>
    <xf numFmtId="0" fontId="3" fillId="3" borderId="3" xfId="0" applyFont="1" applyFill="1" applyBorder="1" applyAlignment="1">
      <alignment horizontal="center" vertical="center"/>
    </xf>
    <xf numFmtId="0" fontId="3" fillId="3" borderId="4" xfId="0" applyFont="1" applyFill="1" applyBorder="1" applyAlignment="1">
      <alignment horizontal="center" vertical="center"/>
    </xf>
    <xf numFmtId="0" fontId="3" fillId="3" borderId="0" xfId="0" applyFont="1" applyFill="1" applyBorder="1" applyAlignment="1">
      <alignment horizontal="center" vertical="center"/>
    </xf>
    <xf numFmtId="0" fontId="3" fillId="3" borderId="5" xfId="0" applyFont="1" applyFill="1" applyBorder="1" applyAlignment="1">
      <alignment horizontal="center" vertical="center"/>
    </xf>
    <xf numFmtId="0" fontId="3" fillId="3" borderId="6" xfId="0" applyFont="1" applyFill="1" applyBorder="1" applyAlignment="1">
      <alignment horizontal="center" vertical="center"/>
    </xf>
    <xf numFmtId="0" fontId="3" fillId="3" borderId="7" xfId="0" applyFont="1" applyFill="1" applyBorder="1" applyAlignment="1">
      <alignment horizontal="center" vertical="center"/>
    </xf>
    <xf numFmtId="0" fontId="3" fillId="3" borderId="8" xfId="0" applyFont="1" applyFill="1" applyBorder="1" applyAlignment="1">
      <alignment horizontal="center" vertical="center"/>
    </xf>
    <xf numFmtId="0" fontId="8" fillId="7" borderId="0" xfId="0" applyFont="1" applyFill="1" applyAlignment="1">
      <alignment horizontal="justify" vertical="center" wrapText="1"/>
    </xf>
    <xf numFmtId="0" fontId="8" fillId="7" borderId="0" xfId="0" applyFont="1" applyFill="1" applyAlignment="1">
      <alignment horizontal="center" vertical="center" wrapText="1"/>
    </xf>
    <xf numFmtId="0" fontId="8" fillId="6" borderId="0" xfId="0" applyFont="1" applyFill="1" applyAlignment="1" applyProtection="1">
      <alignment horizontal="center" vertical="center" wrapText="1"/>
      <protection locked="0"/>
    </xf>
    <xf numFmtId="0" fontId="2" fillId="6" borderId="0" xfId="0" applyFont="1" applyFill="1" applyAlignment="1" applyProtection="1">
      <alignment horizontal="center"/>
      <protection locked="0"/>
    </xf>
    <xf numFmtId="0" fontId="8" fillId="7" borderId="10" xfId="0" applyFont="1" applyFill="1" applyBorder="1" applyAlignment="1">
      <alignment horizontal="left" vertical="center" wrapText="1"/>
    </xf>
    <xf numFmtId="0" fontId="8" fillId="7" borderId="11" xfId="0" applyFont="1" applyFill="1" applyBorder="1" applyAlignment="1">
      <alignment horizontal="left" vertical="center" wrapText="1"/>
    </xf>
    <xf numFmtId="164" fontId="8" fillId="7" borderId="10" xfId="0" applyNumberFormat="1" applyFont="1" applyFill="1" applyBorder="1" applyAlignment="1">
      <alignment horizontal="left" vertical="center" wrapText="1"/>
    </xf>
    <xf numFmtId="164" fontId="8" fillId="7" borderId="11" xfId="0" applyNumberFormat="1" applyFont="1" applyFill="1" applyBorder="1" applyAlignment="1">
      <alignment horizontal="left" vertical="center" wrapText="1"/>
    </xf>
    <xf numFmtId="0" fontId="8" fillId="7" borderId="12" xfId="0" applyFont="1" applyFill="1" applyBorder="1" applyAlignment="1">
      <alignment horizontal="left" vertical="center" wrapText="1"/>
    </xf>
    <xf numFmtId="164" fontId="8" fillId="7" borderId="13" xfId="0" applyNumberFormat="1" applyFont="1" applyFill="1" applyBorder="1" applyAlignment="1">
      <alignment horizontal="center" vertical="center" wrapText="1"/>
    </xf>
    <xf numFmtId="164" fontId="8" fillId="7" borderId="14" xfId="0" applyNumberFormat="1" applyFont="1" applyFill="1" applyBorder="1" applyAlignment="1">
      <alignment horizontal="center" vertical="center" wrapText="1"/>
    </xf>
    <xf numFmtId="0" fontId="8" fillId="7" borderId="13" xfId="0" applyFont="1" applyFill="1" applyBorder="1" applyAlignment="1">
      <alignment horizontal="center" vertical="center" wrapText="1"/>
    </xf>
    <xf numFmtId="0" fontId="8" fillId="7" borderId="14" xfId="0" applyFont="1" applyFill="1" applyBorder="1" applyAlignment="1">
      <alignment horizontal="center" vertical="center" wrapText="1"/>
    </xf>
    <xf numFmtId="165" fontId="8" fillId="7" borderId="10" xfId="0" applyNumberFormat="1" applyFont="1" applyFill="1" applyBorder="1" applyAlignment="1">
      <alignment horizontal="right" vertical="center" wrapText="1"/>
    </xf>
    <xf numFmtId="165" fontId="8" fillId="7" borderId="11" xfId="0" applyNumberFormat="1" applyFont="1" applyFill="1" applyBorder="1" applyAlignment="1">
      <alignment horizontal="right" vertical="center" wrapText="1"/>
    </xf>
    <xf numFmtId="0" fontId="8" fillId="7" borderId="0" xfId="0" applyFont="1" applyFill="1" applyAlignment="1">
      <alignment horizontal="left" vertical="center" wrapText="1"/>
    </xf>
    <xf numFmtId="0" fontId="8" fillId="7" borderId="0" xfId="0" applyFont="1" applyFill="1" applyAlignment="1">
      <alignment horizontal="right" vertical="center" wrapText="1"/>
    </xf>
    <xf numFmtId="164" fontId="8" fillId="7" borderId="1" xfId="0" applyNumberFormat="1" applyFont="1" applyFill="1" applyBorder="1" applyAlignment="1">
      <alignment horizontal="center" vertical="center" wrapText="1"/>
    </xf>
    <xf numFmtId="164" fontId="8" fillId="7" borderId="3" xfId="0" applyNumberFormat="1" applyFont="1" applyFill="1" applyBorder="1" applyAlignment="1">
      <alignment horizontal="center" vertical="center" wrapText="1"/>
    </xf>
    <xf numFmtId="164" fontId="8" fillId="7" borderId="4" xfId="0" applyNumberFormat="1" applyFont="1" applyFill="1" applyBorder="1" applyAlignment="1">
      <alignment horizontal="center" vertical="center" wrapText="1"/>
    </xf>
    <xf numFmtId="164" fontId="8" fillId="7" borderId="5" xfId="0" applyNumberFormat="1" applyFont="1" applyFill="1" applyBorder="1" applyAlignment="1">
      <alignment horizontal="center" vertical="center" wrapText="1"/>
    </xf>
    <xf numFmtId="164" fontId="8" fillId="7" borderId="6" xfId="0" applyNumberFormat="1" applyFont="1" applyFill="1" applyBorder="1" applyAlignment="1">
      <alignment horizontal="center" vertical="center" wrapText="1"/>
    </xf>
    <xf numFmtId="164" fontId="8" fillId="7" borderId="8" xfId="0" applyNumberFormat="1" applyFont="1" applyFill="1" applyBorder="1" applyAlignment="1">
      <alignment horizontal="center" vertical="center" wrapText="1"/>
    </xf>
    <xf numFmtId="168" fontId="8" fillId="7" borderId="1" xfId="0" applyNumberFormat="1" applyFont="1" applyFill="1" applyBorder="1" applyAlignment="1">
      <alignment horizontal="center" vertical="center" wrapText="1"/>
    </xf>
    <xf numFmtId="168" fontId="8" fillId="7" borderId="3" xfId="0" applyNumberFormat="1" applyFont="1" applyFill="1" applyBorder="1" applyAlignment="1">
      <alignment horizontal="center" vertical="center" wrapText="1"/>
    </xf>
    <xf numFmtId="168" fontId="8" fillId="7" borderId="4" xfId="0" applyNumberFormat="1" applyFont="1" applyFill="1" applyBorder="1" applyAlignment="1">
      <alignment horizontal="center" vertical="center" wrapText="1"/>
    </xf>
    <xf numFmtId="168" fontId="8" fillId="7" borderId="5" xfId="0" applyNumberFormat="1" applyFont="1" applyFill="1" applyBorder="1" applyAlignment="1">
      <alignment horizontal="center" vertical="center" wrapText="1"/>
    </xf>
    <xf numFmtId="168" fontId="8" fillId="7" borderId="6" xfId="0" applyNumberFormat="1" applyFont="1" applyFill="1" applyBorder="1" applyAlignment="1">
      <alignment horizontal="center" vertical="center" wrapText="1"/>
    </xf>
    <xf numFmtId="168" fontId="8" fillId="7" borderId="8" xfId="0" applyNumberFormat="1" applyFont="1" applyFill="1" applyBorder="1" applyAlignment="1">
      <alignment horizontal="center" vertical="center" wrapText="1"/>
    </xf>
    <xf numFmtId="0" fontId="8" fillId="7" borderId="1" xfId="0" applyFont="1" applyFill="1" applyBorder="1" applyAlignment="1">
      <alignment horizontal="justify" vertical="center" wrapText="1"/>
    </xf>
    <xf numFmtId="0" fontId="8" fillId="7" borderId="2" xfId="0" applyFont="1" applyFill="1" applyBorder="1" applyAlignment="1">
      <alignment horizontal="justify" vertical="center" wrapText="1"/>
    </xf>
    <xf numFmtId="0" fontId="8" fillId="7" borderId="3" xfId="0" applyFont="1" applyFill="1" applyBorder="1" applyAlignment="1">
      <alignment horizontal="justify" vertical="center" wrapText="1"/>
    </xf>
    <xf numFmtId="0" fontId="8" fillId="7" borderId="4" xfId="0" applyFont="1" applyFill="1" applyBorder="1" applyAlignment="1">
      <alignment horizontal="justify" vertical="center" wrapText="1"/>
    </xf>
    <xf numFmtId="0" fontId="8" fillId="7" borderId="0" xfId="0" applyFont="1" applyFill="1" applyBorder="1" applyAlignment="1">
      <alignment horizontal="justify" vertical="center" wrapText="1"/>
    </xf>
    <xf numFmtId="0" fontId="8" fillId="7" borderId="5" xfId="0" applyFont="1" applyFill="1" applyBorder="1" applyAlignment="1">
      <alignment horizontal="justify" vertical="center" wrapText="1"/>
    </xf>
    <xf numFmtId="0" fontId="8" fillId="7" borderId="6" xfId="0" applyFont="1" applyFill="1" applyBorder="1" applyAlignment="1">
      <alignment horizontal="justify" vertical="center" wrapText="1"/>
    </xf>
    <xf numFmtId="0" fontId="8" fillId="7" borderId="7" xfId="0" applyFont="1" applyFill="1" applyBorder="1" applyAlignment="1">
      <alignment horizontal="justify" vertical="center" wrapText="1"/>
    </xf>
    <xf numFmtId="0" fontId="8" fillId="7" borderId="8" xfId="0" applyFont="1" applyFill="1" applyBorder="1" applyAlignment="1">
      <alignment horizontal="justify" vertical="center" wrapText="1"/>
    </xf>
    <xf numFmtId="0" fontId="8" fillId="7" borderId="1" xfId="0" applyFont="1" applyFill="1" applyBorder="1" applyAlignment="1">
      <alignment horizontal="center" vertical="center" wrapText="1"/>
    </xf>
    <xf numFmtId="0" fontId="8" fillId="7" borderId="3" xfId="0" applyFont="1" applyFill="1" applyBorder="1" applyAlignment="1">
      <alignment horizontal="center" vertical="center" wrapText="1"/>
    </xf>
    <xf numFmtId="0" fontId="8" fillId="7" borderId="6" xfId="0" applyFont="1" applyFill="1" applyBorder="1" applyAlignment="1">
      <alignment horizontal="center" vertical="center" wrapText="1"/>
    </xf>
    <xf numFmtId="0" fontId="8" fillId="7" borderId="8" xfId="0" applyFont="1" applyFill="1" applyBorder="1" applyAlignment="1">
      <alignment horizontal="center" vertical="center" wrapText="1"/>
    </xf>
    <xf numFmtId="0" fontId="8" fillId="7" borderId="2" xfId="0" applyFont="1" applyFill="1" applyBorder="1" applyAlignment="1">
      <alignment horizontal="center" vertical="center" wrapText="1"/>
    </xf>
    <xf numFmtId="0" fontId="8" fillId="7" borderId="7" xfId="0" applyFont="1" applyFill="1" applyBorder="1" applyAlignment="1">
      <alignment horizontal="center" vertical="center" wrapText="1"/>
    </xf>
    <xf numFmtId="165" fontId="8" fillId="7" borderId="10" xfId="0" applyNumberFormat="1" applyFont="1" applyFill="1" applyBorder="1" applyAlignment="1">
      <alignment horizontal="center" vertical="center" wrapText="1"/>
    </xf>
    <xf numFmtId="165" fontId="8" fillId="7" borderId="12" xfId="0" applyNumberFormat="1" applyFont="1" applyFill="1" applyBorder="1" applyAlignment="1">
      <alignment horizontal="center" vertical="center" wrapText="1"/>
    </xf>
    <xf numFmtId="165" fontId="8" fillId="7" borderId="11" xfId="0" applyNumberFormat="1" applyFont="1" applyFill="1" applyBorder="1" applyAlignment="1">
      <alignment horizontal="center" vertical="center" wrapText="1"/>
    </xf>
  </cellXfs>
  <cellStyles count="3">
    <cellStyle name="Hipervínculo" xfId="1" builtinId="8"/>
    <cellStyle name="Normal" xfId="0" builtinId="0"/>
    <cellStyle name="Porcentaje" xfId="2" builtinId="5"/>
  </cellStyles>
  <dxfs count="0"/>
  <tableStyles count="0" defaultTableStyle="TableStyleMedium2" defaultPivotStyle="PivotStyleLight16"/>
  <colors>
    <mruColors>
      <color rgb="FF112435"/>
      <color rgb="FF5286B8"/>
      <color rgb="FF7BC5F2"/>
      <color rgb="FFBFBFBF"/>
      <color rgb="FFF0F0F0"/>
      <color rgb="FF0E4271"/>
      <color rgb="FF00336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0</xdr:row>
      <xdr:rowOff>76200</xdr:rowOff>
    </xdr:from>
    <xdr:to>
      <xdr:col>7</xdr:col>
      <xdr:colOff>190500</xdr:colOff>
      <xdr:row>7</xdr:row>
      <xdr:rowOff>0</xdr:rowOff>
    </xdr:to>
    <xdr:pic>
      <xdr:nvPicPr>
        <xdr:cNvPr id="2" name="1 Imagen" descr="Acuariofilia Madri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50" y="76200"/>
          <a:ext cx="4762500" cy="1190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0</xdr:row>
      <xdr:rowOff>76200</xdr:rowOff>
    </xdr:from>
    <xdr:to>
      <xdr:col>7</xdr:col>
      <xdr:colOff>190500</xdr:colOff>
      <xdr:row>7</xdr:row>
      <xdr:rowOff>0</xdr:rowOff>
    </xdr:to>
    <xdr:pic>
      <xdr:nvPicPr>
        <xdr:cNvPr id="2" name="1 Imagen" descr="Acuariofilia Madri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50" y="76200"/>
          <a:ext cx="4762500" cy="1190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0</xdr:row>
      <xdr:rowOff>76200</xdr:rowOff>
    </xdr:from>
    <xdr:to>
      <xdr:col>7</xdr:col>
      <xdr:colOff>190500</xdr:colOff>
      <xdr:row>7</xdr:row>
      <xdr:rowOff>0</xdr:rowOff>
    </xdr:to>
    <xdr:pic>
      <xdr:nvPicPr>
        <xdr:cNvPr id="2" name="1 Imagen" descr="Acuariofilia Madri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50" y="76200"/>
          <a:ext cx="4762500" cy="1190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0</xdr:colOff>
      <xdr:row>0</xdr:row>
      <xdr:rowOff>142875</xdr:rowOff>
    </xdr:from>
    <xdr:to>
      <xdr:col>5</xdr:col>
      <xdr:colOff>676275</xdr:colOff>
      <xdr:row>7</xdr:row>
      <xdr:rowOff>0</xdr:rowOff>
    </xdr:to>
    <xdr:pic>
      <xdr:nvPicPr>
        <xdr:cNvPr id="2" name="1 Imagen" descr="Acuariofilia Madri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0" y="142875"/>
          <a:ext cx="4762500" cy="1190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acuariofiliamadrid.org/"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www.acuariofiliamadrid.org/"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www.acuariofiliamadrid.org/" TargetMode="Externa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hyperlink" Target="http://www.acuariofiliamadrid.or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40"/>
  <sheetViews>
    <sheetView tabSelected="1" workbookViewId="0">
      <selection activeCell="C17" sqref="C17:L18"/>
    </sheetView>
  </sheetViews>
  <sheetFormatPr baseColWidth="10" defaultRowHeight="14.25" x14ac:dyDescent="0.2"/>
  <cols>
    <col min="1" max="1" width="4.28515625" style="1" customWidth="1"/>
    <col min="2" max="13" width="11.42578125" style="4"/>
    <col min="14" max="16384" width="11.42578125" style="1"/>
  </cols>
  <sheetData>
    <row r="1" spans="2:13" x14ac:dyDescent="0.2">
      <c r="B1" s="1"/>
      <c r="C1" s="1"/>
      <c r="D1" s="1"/>
      <c r="E1" s="1"/>
      <c r="F1" s="1"/>
      <c r="G1" s="1"/>
      <c r="H1" s="1"/>
      <c r="I1" s="1"/>
      <c r="J1" s="1"/>
      <c r="K1" s="1"/>
      <c r="L1" s="1"/>
      <c r="M1" s="1"/>
    </row>
    <row r="2" spans="2:13" x14ac:dyDescent="0.2">
      <c r="B2" s="1"/>
      <c r="C2" s="1"/>
      <c r="D2" s="1"/>
      <c r="E2" s="1"/>
      <c r="F2" s="1"/>
      <c r="G2" s="1"/>
      <c r="H2" s="1"/>
      <c r="I2" s="24" t="s">
        <v>67</v>
      </c>
      <c r="J2" s="25"/>
      <c r="K2" s="25"/>
      <c r="L2" s="25"/>
      <c r="M2" s="26"/>
    </row>
    <row r="3" spans="2:13" x14ac:dyDescent="0.2">
      <c r="B3" s="1"/>
      <c r="C3" s="1"/>
      <c r="D3" s="1"/>
      <c r="E3" s="1"/>
      <c r="F3" s="1"/>
      <c r="G3" s="1"/>
      <c r="H3" s="2"/>
      <c r="I3" s="27"/>
      <c r="J3" s="28"/>
      <c r="K3" s="28"/>
      <c r="L3" s="28"/>
      <c r="M3" s="29"/>
    </row>
    <row r="4" spans="2:13" x14ac:dyDescent="0.2">
      <c r="B4" s="1"/>
      <c r="C4" s="1"/>
      <c r="D4" s="1"/>
      <c r="E4" s="1"/>
      <c r="F4" s="1"/>
      <c r="G4" s="1"/>
      <c r="H4" s="2"/>
      <c r="I4" s="30"/>
      <c r="J4" s="31"/>
      <c r="K4" s="31"/>
      <c r="L4" s="31"/>
      <c r="M4" s="32"/>
    </row>
    <row r="5" spans="2:13" x14ac:dyDescent="0.2">
      <c r="B5" s="1"/>
      <c r="C5" s="1"/>
      <c r="D5" s="1"/>
      <c r="E5" s="1"/>
      <c r="F5" s="1"/>
      <c r="G5" s="1"/>
      <c r="H5" s="3"/>
      <c r="I5" s="3"/>
      <c r="J5" s="1"/>
      <c r="K5" s="1"/>
      <c r="L5" s="1"/>
      <c r="M5" s="1"/>
    </row>
    <row r="6" spans="2:13" x14ac:dyDescent="0.2">
      <c r="B6" s="1"/>
      <c r="C6" s="1"/>
      <c r="D6" s="1"/>
      <c r="E6" s="1"/>
      <c r="F6" s="1"/>
      <c r="G6" s="1"/>
      <c r="H6" s="1"/>
      <c r="I6" s="5" t="s">
        <v>55</v>
      </c>
      <c r="J6" s="1"/>
      <c r="K6" s="1"/>
      <c r="L6" s="1"/>
      <c r="M6" s="6" t="s">
        <v>129</v>
      </c>
    </row>
    <row r="7" spans="2:13" x14ac:dyDescent="0.2">
      <c r="B7" s="1"/>
      <c r="C7" s="1"/>
      <c r="D7" s="1"/>
      <c r="E7" s="1"/>
      <c r="F7" s="1"/>
      <c r="G7" s="1"/>
      <c r="H7" s="1"/>
      <c r="I7" s="1"/>
      <c r="J7" s="1"/>
      <c r="K7" s="1"/>
      <c r="L7" s="1"/>
      <c r="M7" s="1"/>
    </row>
    <row r="11" spans="2:13" ht="14.25" customHeight="1" x14ac:dyDescent="0.2">
      <c r="C11" s="22" t="s">
        <v>56</v>
      </c>
      <c r="D11" s="22"/>
      <c r="E11" s="22"/>
      <c r="F11" s="22"/>
      <c r="G11" s="22"/>
      <c r="H11" s="22"/>
      <c r="I11" s="22"/>
      <c r="J11" s="22"/>
      <c r="K11" s="22"/>
      <c r="L11" s="22"/>
    </row>
    <row r="12" spans="2:13" ht="14.25" customHeight="1" x14ac:dyDescent="0.2">
      <c r="C12" s="22"/>
      <c r="D12" s="22"/>
      <c r="E12" s="22"/>
      <c r="F12" s="22"/>
      <c r="G12" s="22"/>
      <c r="H12" s="22"/>
      <c r="I12" s="22"/>
      <c r="J12" s="22"/>
      <c r="K12" s="22"/>
      <c r="L12" s="22"/>
    </row>
    <row r="13" spans="2:13" x14ac:dyDescent="0.2">
      <c r="C13" s="21" t="s">
        <v>57</v>
      </c>
      <c r="D13" s="23"/>
      <c r="E13" s="23"/>
      <c r="F13" s="23"/>
      <c r="G13" s="23"/>
      <c r="H13" s="23"/>
      <c r="I13" s="23"/>
      <c r="J13" s="23"/>
      <c r="K13" s="23"/>
      <c r="L13" s="23"/>
    </row>
    <row r="14" spans="2:13" x14ac:dyDescent="0.2">
      <c r="C14" s="23"/>
      <c r="D14" s="23"/>
      <c r="E14" s="23"/>
      <c r="F14" s="23"/>
      <c r="G14" s="23"/>
      <c r="H14" s="23"/>
      <c r="I14" s="23"/>
      <c r="J14" s="23"/>
      <c r="K14" s="23"/>
      <c r="L14" s="23"/>
    </row>
    <row r="15" spans="2:13" x14ac:dyDescent="0.2">
      <c r="C15" s="23"/>
      <c r="D15" s="23"/>
      <c r="E15" s="23"/>
      <c r="F15" s="23"/>
      <c r="G15" s="23"/>
      <c r="H15" s="23"/>
      <c r="I15" s="23"/>
      <c r="J15" s="23"/>
      <c r="K15" s="23"/>
      <c r="L15" s="23"/>
    </row>
    <row r="17" spans="3:12" ht="14.25" customHeight="1" x14ac:dyDescent="0.2">
      <c r="C17" s="22" t="s">
        <v>58</v>
      </c>
      <c r="D17" s="22"/>
      <c r="E17" s="22"/>
      <c r="F17" s="22"/>
      <c r="G17" s="22"/>
      <c r="H17" s="22"/>
      <c r="I17" s="22"/>
      <c r="J17" s="22"/>
      <c r="K17" s="22"/>
      <c r="L17" s="22"/>
    </row>
    <row r="18" spans="3:12" ht="14.25" customHeight="1" x14ac:dyDescent="0.2">
      <c r="C18" s="22"/>
      <c r="D18" s="22"/>
      <c r="E18" s="22"/>
      <c r="F18" s="22"/>
      <c r="G18" s="22"/>
      <c r="H18" s="22"/>
      <c r="I18" s="22"/>
      <c r="J18" s="22"/>
      <c r="K18" s="22"/>
      <c r="L18" s="22"/>
    </row>
    <row r="19" spans="3:12" x14ac:dyDescent="0.2">
      <c r="C19" s="21" t="s">
        <v>59</v>
      </c>
      <c r="D19" s="23"/>
      <c r="E19" s="23"/>
      <c r="F19" s="23"/>
      <c r="G19" s="23"/>
      <c r="H19" s="23"/>
      <c r="I19" s="23"/>
      <c r="J19" s="23"/>
      <c r="K19" s="23"/>
      <c r="L19" s="23"/>
    </row>
    <row r="20" spans="3:12" x14ac:dyDescent="0.2">
      <c r="C20" s="23"/>
      <c r="D20" s="23"/>
      <c r="E20" s="23"/>
      <c r="F20" s="23"/>
      <c r="G20" s="23"/>
      <c r="H20" s="23"/>
      <c r="I20" s="23"/>
      <c r="J20" s="23"/>
      <c r="K20" s="23"/>
      <c r="L20" s="23"/>
    </row>
    <row r="21" spans="3:12" x14ac:dyDescent="0.2">
      <c r="C21" s="23"/>
      <c r="D21" s="23"/>
      <c r="E21" s="23"/>
      <c r="F21" s="23"/>
      <c r="G21" s="23"/>
      <c r="H21" s="23"/>
      <c r="I21" s="23"/>
      <c r="J21" s="23"/>
      <c r="K21" s="23"/>
      <c r="L21" s="23"/>
    </row>
    <row r="23" spans="3:12" x14ac:dyDescent="0.2">
      <c r="C23" s="22" t="s">
        <v>62</v>
      </c>
      <c r="D23" s="22"/>
      <c r="E23" s="22"/>
      <c r="F23" s="22"/>
      <c r="G23" s="22"/>
      <c r="H23" s="22"/>
      <c r="I23" s="22"/>
      <c r="J23" s="22"/>
      <c r="K23" s="22"/>
      <c r="L23" s="22"/>
    </row>
    <row r="24" spans="3:12" x14ac:dyDescent="0.2">
      <c r="C24" s="22"/>
      <c r="D24" s="22"/>
      <c r="E24" s="22"/>
      <c r="F24" s="22"/>
      <c r="G24" s="22"/>
      <c r="H24" s="22"/>
      <c r="I24" s="22"/>
      <c r="J24" s="22"/>
      <c r="K24" s="22"/>
      <c r="L24" s="22"/>
    </row>
    <row r="25" spans="3:12" x14ac:dyDescent="0.2">
      <c r="C25" s="21" t="s">
        <v>63</v>
      </c>
      <c r="D25" s="23"/>
      <c r="E25" s="23"/>
      <c r="F25" s="23"/>
      <c r="G25" s="23"/>
      <c r="H25" s="23"/>
      <c r="I25" s="23"/>
      <c r="J25" s="23"/>
      <c r="K25" s="23"/>
      <c r="L25" s="23"/>
    </row>
    <row r="26" spans="3:12" x14ac:dyDescent="0.2">
      <c r="C26" s="23"/>
      <c r="D26" s="23"/>
      <c r="E26" s="23"/>
      <c r="F26" s="23"/>
      <c r="G26" s="23"/>
      <c r="H26" s="23"/>
      <c r="I26" s="23"/>
      <c r="J26" s="23"/>
      <c r="K26" s="23"/>
      <c r="L26" s="23"/>
    </row>
    <row r="27" spans="3:12" x14ac:dyDescent="0.2">
      <c r="C27" s="23"/>
      <c r="D27" s="23"/>
      <c r="E27" s="23"/>
      <c r="F27" s="23"/>
      <c r="G27" s="23"/>
      <c r="H27" s="23"/>
      <c r="I27" s="23"/>
      <c r="J27" s="23"/>
      <c r="K27" s="23"/>
      <c r="L27" s="23"/>
    </row>
    <row r="29" spans="3:12" ht="14.25" customHeight="1" x14ac:dyDescent="0.2">
      <c r="C29" s="22" t="s">
        <v>60</v>
      </c>
      <c r="D29" s="22"/>
      <c r="E29" s="22"/>
      <c r="F29" s="22"/>
      <c r="G29" s="22"/>
      <c r="H29" s="22"/>
      <c r="I29" s="22"/>
      <c r="J29" s="22"/>
      <c r="K29" s="22"/>
      <c r="L29" s="22"/>
    </row>
    <row r="30" spans="3:12" ht="14.25" customHeight="1" x14ac:dyDescent="0.2">
      <c r="C30" s="22"/>
      <c r="D30" s="22"/>
      <c r="E30" s="22"/>
      <c r="F30" s="22"/>
      <c r="G30" s="22"/>
      <c r="H30" s="22"/>
      <c r="I30" s="22"/>
      <c r="J30" s="22"/>
      <c r="K30" s="22"/>
      <c r="L30" s="22"/>
    </row>
    <row r="31" spans="3:12" x14ac:dyDescent="0.2">
      <c r="C31" s="21" t="s">
        <v>61</v>
      </c>
      <c r="D31" s="23"/>
      <c r="E31" s="23"/>
      <c r="F31" s="23"/>
      <c r="G31" s="23"/>
      <c r="H31" s="23"/>
      <c r="I31" s="23"/>
      <c r="J31" s="23"/>
      <c r="K31" s="23"/>
      <c r="L31" s="23"/>
    </row>
    <row r="32" spans="3:12" x14ac:dyDescent="0.2">
      <c r="C32" s="23"/>
      <c r="D32" s="23"/>
      <c r="E32" s="23"/>
      <c r="F32" s="23"/>
      <c r="G32" s="23"/>
      <c r="H32" s="23"/>
      <c r="I32" s="23"/>
      <c r="J32" s="23"/>
      <c r="K32" s="23"/>
      <c r="L32" s="23"/>
    </row>
    <row r="33" spans="3:12" x14ac:dyDescent="0.2">
      <c r="C33" s="23"/>
      <c r="D33" s="23"/>
      <c r="E33" s="23"/>
      <c r="F33" s="23"/>
      <c r="G33" s="23"/>
      <c r="H33" s="23"/>
      <c r="I33" s="23"/>
      <c r="J33" s="23"/>
      <c r="K33" s="23"/>
      <c r="L33" s="23"/>
    </row>
    <row r="35" spans="3:12" x14ac:dyDescent="0.2">
      <c r="C35" s="22" t="s">
        <v>64</v>
      </c>
      <c r="D35" s="22"/>
      <c r="E35" s="22"/>
      <c r="F35" s="22"/>
      <c r="G35" s="22"/>
      <c r="H35" s="22"/>
      <c r="I35" s="22"/>
      <c r="J35" s="22"/>
      <c r="K35" s="22"/>
      <c r="L35" s="22"/>
    </row>
    <row r="36" spans="3:12" x14ac:dyDescent="0.2">
      <c r="C36" s="22"/>
      <c r="D36" s="22"/>
      <c r="E36" s="22"/>
      <c r="F36" s="22"/>
      <c r="G36" s="22"/>
      <c r="H36" s="22"/>
      <c r="I36" s="22"/>
      <c r="J36" s="22"/>
      <c r="K36" s="22"/>
      <c r="L36" s="22"/>
    </row>
    <row r="37" spans="3:12" ht="14.25" customHeight="1" x14ac:dyDescent="0.2">
      <c r="C37" s="21" t="s">
        <v>65</v>
      </c>
      <c r="D37" s="21"/>
      <c r="E37" s="21"/>
      <c r="F37" s="21"/>
      <c r="G37" s="21"/>
      <c r="H37" s="21"/>
      <c r="I37" s="21"/>
      <c r="J37" s="21"/>
      <c r="K37" s="21"/>
      <c r="L37" s="21"/>
    </row>
    <row r="38" spans="3:12" x14ac:dyDescent="0.2">
      <c r="C38" s="21"/>
      <c r="D38" s="21"/>
      <c r="E38" s="21"/>
      <c r="F38" s="21"/>
      <c r="G38" s="21"/>
      <c r="H38" s="21"/>
      <c r="I38" s="21"/>
      <c r="J38" s="21"/>
      <c r="K38" s="21"/>
      <c r="L38" s="21"/>
    </row>
    <row r="39" spans="3:12" x14ac:dyDescent="0.2">
      <c r="C39" s="21"/>
      <c r="D39" s="21"/>
      <c r="E39" s="21"/>
      <c r="F39" s="21"/>
      <c r="G39" s="21"/>
      <c r="H39" s="21"/>
      <c r="I39" s="21"/>
      <c r="J39" s="21"/>
      <c r="K39" s="21"/>
      <c r="L39" s="21"/>
    </row>
    <row r="40" spans="3:12" x14ac:dyDescent="0.2">
      <c r="C40" s="21"/>
      <c r="D40" s="21"/>
      <c r="E40" s="21"/>
      <c r="F40" s="21"/>
      <c r="G40" s="21"/>
      <c r="H40" s="21"/>
      <c r="I40" s="21"/>
      <c r="J40" s="21"/>
      <c r="K40" s="21"/>
      <c r="L40" s="21"/>
    </row>
  </sheetData>
  <sheetProtection sheet="1" objects="1" scenarios="1" selectLockedCells="1" selectUnlockedCells="1"/>
  <mergeCells count="11">
    <mergeCell ref="I2:M4"/>
    <mergeCell ref="C11:L12"/>
    <mergeCell ref="C13:L15"/>
    <mergeCell ref="C17:L18"/>
    <mergeCell ref="C19:L21"/>
    <mergeCell ref="C37:L40"/>
    <mergeCell ref="C23:L24"/>
    <mergeCell ref="C25:L27"/>
    <mergeCell ref="C29:L30"/>
    <mergeCell ref="C31:L33"/>
    <mergeCell ref="C35:L36"/>
  </mergeCells>
  <hyperlinks>
    <hyperlink ref="I6" r:id="rId1"/>
    <hyperlink ref="C11:L12" location="'Calculadora de GH'!A1" display="Calculadora de GH"/>
    <hyperlink ref="C29:L30" location="'Propiedades compuestos'!A1" display="Propiedades de los compuestos"/>
    <hyperlink ref="C17:L18" location="'Calculadora de KH'!A1" display="Calculadora de KH"/>
  </hyperlinks>
  <pageMargins left="0.7" right="0.7" top="0.75" bottom="0.75" header="0.3" footer="0.3"/>
  <pageSetup paperSize="9"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96"/>
  <sheetViews>
    <sheetView workbookViewId="0">
      <selection activeCell="F37" sqref="F37"/>
    </sheetView>
  </sheetViews>
  <sheetFormatPr baseColWidth="10" defaultRowHeight="14.25" x14ac:dyDescent="0.2"/>
  <cols>
    <col min="1" max="1" width="4.28515625" style="1" customWidth="1"/>
    <col min="2" max="13" width="11.42578125" style="4"/>
    <col min="14" max="16384" width="11.42578125" style="1"/>
  </cols>
  <sheetData>
    <row r="1" spans="2:13" x14ac:dyDescent="0.2">
      <c r="B1" s="1"/>
      <c r="C1" s="1"/>
      <c r="D1" s="1"/>
      <c r="E1" s="1"/>
      <c r="F1" s="1"/>
      <c r="G1" s="1"/>
      <c r="H1" s="1"/>
      <c r="I1" s="1"/>
      <c r="J1" s="1"/>
      <c r="K1" s="1"/>
      <c r="L1" s="1"/>
      <c r="M1" s="1"/>
    </row>
    <row r="2" spans="2:13" x14ac:dyDescent="0.2">
      <c r="B2" s="1"/>
      <c r="C2" s="1"/>
      <c r="D2" s="1"/>
      <c r="E2" s="1"/>
      <c r="F2" s="1"/>
      <c r="G2" s="1"/>
      <c r="H2" s="1"/>
      <c r="I2" s="24" t="s">
        <v>66</v>
      </c>
      <c r="J2" s="25"/>
      <c r="K2" s="25"/>
      <c r="L2" s="25"/>
      <c r="M2" s="26"/>
    </row>
    <row r="3" spans="2:13" x14ac:dyDescent="0.2">
      <c r="B3" s="1"/>
      <c r="C3" s="1"/>
      <c r="D3" s="1"/>
      <c r="E3" s="1"/>
      <c r="F3" s="1"/>
      <c r="G3" s="1"/>
      <c r="H3" s="2"/>
      <c r="I3" s="27"/>
      <c r="J3" s="28"/>
      <c r="K3" s="28"/>
      <c r="L3" s="28"/>
      <c r="M3" s="29"/>
    </row>
    <row r="4" spans="2:13" x14ac:dyDescent="0.2">
      <c r="B4" s="1"/>
      <c r="C4" s="1"/>
      <c r="D4" s="1"/>
      <c r="E4" s="1"/>
      <c r="F4" s="1"/>
      <c r="G4" s="1"/>
      <c r="H4" s="2"/>
      <c r="I4" s="30"/>
      <c r="J4" s="31"/>
      <c r="K4" s="31"/>
      <c r="L4" s="31"/>
      <c r="M4" s="32"/>
    </row>
    <row r="5" spans="2:13" x14ac:dyDescent="0.2">
      <c r="B5" s="1"/>
      <c r="C5" s="1"/>
      <c r="D5" s="1"/>
      <c r="E5" s="1"/>
      <c r="F5" s="1"/>
      <c r="G5" s="1"/>
      <c r="H5" s="3"/>
      <c r="I5" s="3"/>
      <c r="J5" s="1"/>
      <c r="K5" s="1"/>
      <c r="L5" s="1"/>
      <c r="M5" s="1"/>
    </row>
    <row r="6" spans="2:13" x14ac:dyDescent="0.2">
      <c r="B6" s="1"/>
      <c r="C6" s="1"/>
      <c r="D6" s="1"/>
      <c r="E6" s="1"/>
      <c r="F6" s="1"/>
      <c r="G6" s="1"/>
      <c r="H6" s="1"/>
      <c r="I6" s="5" t="s">
        <v>55</v>
      </c>
      <c r="J6" s="1"/>
      <c r="K6" s="1"/>
      <c r="L6" s="1"/>
      <c r="M6" s="6" t="s">
        <v>129</v>
      </c>
    </row>
    <row r="7" spans="2:13" x14ac:dyDescent="0.2">
      <c r="B7" s="1"/>
      <c r="C7" s="1"/>
      <c r="D7" s="1"/>
      <c r="E7" s="1"/>
      <c r="F7" s="1"/>
      <c r="G7" s="1"/>
      <c r="H7" s="1"/>
      <c r="I7" s="1"/>
      <c r="J7" s="1"/>
      <c r="K7" s="1"/>
      <c r="L7" s="1"/>
      <c r="M7" s="1"/>
    </row>
    <row r="11" spans="2:13" x14ac:dyDescent="0.2">
      <c r="C11" s="22" t="s">
        <v>68</v>
      </c>
      <c r="D11" s="22"/>
      <c r="E11" s="22"/>
      <c r="F11" s="22"/>
      <c r="G11" s="22"/>
      <c r="H11" s="22"/>
      <c r="I11" s="22"/>
      <c r="J11" s="22"/>
      <c r="K11" s="22"/>
      <c r="L11" s="22"/>
    </row>
    <row r="12" spans="2:13" x14ac:dyDescent="0.2">
      <c r="C12" s="22"/>
      <c r="D12" s="22"/>
      <c r="E12" s="22"/>
      <c r="F12" s="22"/>
      <c r="G12" s="22"/>
      <c r="H12" s="22"/>
      <c r="I12" s="22"/>
      <c r="J12" s="22"/>
      <c r="K12" s="22"/>
      <c r="L12" s="22"/>
    </row>
    <row r="13" spans="2:13" ht="14.25" customHeight="1" x14ac:dyDescent="0.2">
      <c r="C13" s="21" t="s">
        <v>75</v>
      </c>
      <c r="D13" s="21"/>
      <c r="E13" s="21"/>
      <c r="F13" s="21"/>
      <c r="G13" s="21"/>
      <c r="H13" s="21"/>
      <c r="I13" s="21"/>
      <c r="J13" s="21"/>
      <c r="K13" s="21"/>
      <c r="L13" s="21"/>
    </row>
    <row r="14" spans="2:13" x14ac:dyDescent="0.2">
      <c r="C14" s="21"/>
      <c r="D14" s="21"/>
      <c r="E14" s="21"/>
      <c r="F14" s="21"/>
      <c r="G14" s="21"/>
      <c r="H14" s="21"/>
      <c r="I14" s="21"/>
      <c r="J14" s="21"/>
      <c r="K14" s="21"/>
      <c r="L14" s="21"/>
    </row>
    <row r="15" spans="2:13" x14ac:dyDescent="0.2">
      <c r="C15" s="21"/>
      <c r="D15" s="21"/>
      <c r="E15" s="21"/>
      <c r="F15" s="21"/>
      <c r="G15" s="21"/>
      <c r="H15" s="21"/>
      <c r="I15" s="21"/>
      <c r="J15" s="21"/>
      <c r="K15" s="21"/>
      <c r="L15" s="21"/>
    </row>
    <row r="16" spans="2:13" x14ac:dyDescent="0.2">
      <c r="C16" s="21"/>
      <c r="D16" s="21"/>
      <c r="E16" s="21"/>
      <c r="F16" s="21"/>
      <c r="G16" s="21"/>
      <c r="H16" s="21"/>
      <c r="I16" s="21"/>
      <c r="J16" s="21"/>
      <c r="K16" s="21"/>
      <c r="L16" s="21"/>
    </row>
    <row r="17" spans="3:12" x14ac:dyDescent="0.2">
      <c r="C17" s="21"/>
      <c r="D17" s="21"/>
      <c r="E17" s="21"/>
      <c r="F17" s="21"/>
      <c r="G17" s="21"/>
      <c r="H17" s="21"/>
      <c r="I17" s="21"/>
      <c r="J17" s="21"/>
      <c r="K17" s="21"/>
      <c r="L17" s="21"/>
    </row>
    <row r="19" spans="3:12" ht="14.25" customHeight="1" x14ac:dyDescent="0.2">
      <c r="C19" s="22" t="s">
        <v>69</v>
      </c>
      <c r="D19" s="22"/>
      <c r="E19" s="22"/>
      <c r="F19" s="22"/>
      <c r="G19" s="22"/>
      <c r="H19" s="22"/>
      <c r="I19" s="22"/>
      <c r="J19" s="22"/>
      <c r="K19" s="22"/>
      <c r="L19" s="22"/>
    </row>
    <row r="20" spans="3:12" ht="14.25" customHeight="1" x14ac:dyDescent="0.2">
      <c r="C20" s="22"/>
      <c r="D20" s="22"/>
      <c r="E20" s="22"/>
      <c r="F20" s="22"/>
      <c r="G20" s="22"/>
      <c r="H20" s="22"/>
      <c r="I20" s="22"/>
      <c r="J20" s="22"/>
      <c r="K20" s="22"/>
      <c r="L20" s="22"/>
    </row>
    <row r="21" spans="3:12" ht="14.25" customHeight="1" x14ac:dyDescent="0.2">
      <c r="C21" s="33" t="s">
        <v>70</v>
      </c>
      <c r="D21" s="33"/>
      <c r="E21" s="33"/>
      <c r="F21" s="33"/>
      <c r="G21" s="33"/>
      <c r="H21" s="33"/>
      <c r="I21" s="33"/>
      <c r="J21" s="33"/>
      <c r="K21" s="33"/>
      <c r="L21" s="33"/>
    </row>
    <row r="22" spans="3:12" x14ac:dyDescent="0.2">
      <c r="C22" s="33"/>
      <c r="D22" s="33"/>
      <c r="E22" s="33"/>
      <c r="F22" s="33"/>
      <c r="G22" s="33"/>
      <c r="H22" s="33"/>
      <c r="I22" s="33"/>
      <c r="J22" s="33"/>
      <c r="K22" s="33"/>
      <c r="L22" s="33"/>
    </row>
    <row r="23" spans="3:12" x14ac:dyDescent="0.2">
      <c r="C23" s="33"/>
      <c r="D23" s="33"/>
      <c r="E23" s="33"/>
      <c r="F23" s="33"/>
      <c r="G23" s="33"/>
      <c r="H23" s="33"/>
      <c r="I23" s="33"/>
      <c r="J23" s="33"/>
      <c r="K23" s="33"/>
      <c r="L23" s="33"/>
    </row>
    <row r="24" spans="3:12" x14ac:dyDescent="0.2">
      <c r="C24" s="33"/>
      <c r="D24" s="33"/>
      <c r="E24" s="33"/>
      <c r="F24" s="33"/>
      <c r="G24" s="33"/>
      <c r="H24" s="33"/>
      <c r="I24" s="33"/>
      <c r="J24" s="33"/>
      <c r="K24" s="33"/>
      <c r="L24" s="33"/>
    </row>
    <row r="25" spans="3:12" ht="14.25" customHeight="1" x14ac:dyDescent="0.2">
      <c r="C25" s="33"/>
      <c r="D25" s="33"/>
      <c r="E25" s="33"/>
      <c r="F25" s="33"/>
      <c r="G25" s="33"/>
      <c r="H25" s="33"/>
      <c r="I25" s="33"/>
      <c r="J25" s="33"/>
      <c r="K25" s="33"/>
      <c r="L25" s="33"/>
    </row>
    <row r="26" spans="3:12" ht="14.25" customHeight="1" x14ac:dyDescent="0.2">
      <c r="C26" s="33"/>
      <c r="D26" s="33"/>
      <c r="E26" s="33"/>
      <c r="F26" s="33"/>
      <c r="G26" s="33"/>
      <c r="H26" s="33"/>
      <c r="I26" s="33"/>
      <c r="J26" s="33"/>
      <c r="K26" s="33"/>
      <c r="L26" s="33"/>
    </row>
    <row r="27" spans="3:12" ht="14.25" customHeight="1" x14ac:dyDescent="0.2"/>
    <row r="28" spans="3:12" ht="14.25" customHeight="1" x14ac:dyDescent="0.2">
      <c r="C28" s="22" t="s">
        <v>74</v>
      </c>
      <c r="D28" s="22"/>
      <c r="E28" s="22"/>
      <c r="F28" s="22"/>
      <c r="G28" s="22"/>
      <c r="H28" s="22"/>
      <c r="I28" s="22"/>
      <c r="J28" s="22"/>
      <c r="K28" s="22"/>
      <c r="L28" s="22"/>
    </row>
    <row r="29" spans="3:12" ht="14.25" customHeight="1" x14ac:dyDescent="0.2">
      <c r="C29" s="22"/>
      <c r="D29" s="22"/>
      <c r="E29" s="22"/>
      <c r="F29" s="22"/>
      <c r="G29" s="22"/>
      <c r="H29" s="22"/>
      <c r="I29" s="22"/>
      <c r="J29" s="22"/>
      <c r="K29" s="22"/>
      <c r="L29" s="22"/>
    </row>
    <row r="30" spans="3:12" ht="14.25" customHeight="1" x14ac:dyDescent="0.2">
      <c r="C30" s="21" t="s">
        <v>89</v>
      </c>
      <c r="D30" s="23"/>
      <c r="E30" s="23"/>
      <c r="F30" s="23"/>
      <c r="G30" s="23"/>
      <c r="H30" s="23"/>
      <c r="I30" s="23"/>
      <c r="J30" s="23"/>
      <c r="K30" s="23"/>
      <c r="L30" s="23"/>
    </row>
    <row r="31" spans="3:12" ht="14.25" customHeight="1" x14ac:dyDescent="0.2">
      <c r="C31" s="23"/>
      <c r="D31" s="23"/>
      <c r="E31" s="23"/>
      <c r="F31" s="23"/>
      <c r="G31" s="23"/>
      <c r="H31" s="23"/>
      <c r="I31" s="23"/>
      <c r="J31" s="23"/>
      <c r="K31" s="23"/>
      <c r="L31" s="23"/>
    </row>
    <row r="32" spans="3:12" ht="14.25" customHeight="1" x14ac:dyDescent="0.2">
      <c r="C32" s="23"/>
      <c r="D32" s="23"/>
      <c r="E32" s="23"/>
      <c r="F32" s="23"/>
      <c r="G32" s="23"/>
      <c r="H32" s="23"/>
      <c r="I32" s="23"/>
      <c r="J32" s="23"/>
      <c r="K32" s="23"/>
      <c r="L32" s="23"/>
    </row>
    <row r="33" spans="3:12" ht="14.25" customHeight="1" x14ac:dyDescent="0.2"/>
    <row r="34" spans="3:12" x14ac:dyDescent="0.2">
      <c r="C34" s="22" t="s">
        <v>71</v>
      </c>
      <c r="D34" s="22"/>
      <c r="E34" s="22"/>
      <c r="F34" s="22"/>
      <c r="G34" s="22"/>
      <c r="H34" s="22"/>
      <c r="I34" s="22"/>
      <c r="J34" s="22"/>
      <c r="K34" s="22"/>
      <c r="L34" s="22"/>
    </row>
    <row r="35" spans="3:12" x14ac:dyDescent="0.2">
      <c r="C35" s="22"/>
      <c r="D35" s="22"/>
      <c r="E35" s="22"/>
      <c r="F35" s="22"/>
      <c r="G35" s="22"/>
      <c r="H35" s="22"/>
      <c r="I35" s="22"/>
      <c r="J35" s="22"/>
      <c r="K35" s="22"/>
      <c r="L35" s="22"/>
    </row>
    <row r="36" spans="3:12" ht="14.25" customHeight="1" x14ac:dyDescent="0.2">
      <c r="C36" s="7"/>
      <c r="D36" s="7"/>
      <c r="E36" s="7"/>
      <c r="F36" s="7"/>
      <c r="G36" s="7"/>
      <c r="H36" s="7"/>
      <c r="I36" s="7"/>
      <c r="J36" s="7"/>
      <c r="K36" s="7"/>
      <c r="L36" s="7"/>
    </row>
    <row r="37" spans="3:12" ht="14.25" customHeight="1" x14ac:dyDescent="0.2">
      <c r="C37" s="34" t="s">
        <v>72</v>
      </c>
      <c r="D37" s="34"/>
      <c r="E37" s="34"/>
      <c r="F37" s="9"/>
      <c r="G37" s="7" t="s">
        <v>2</v>
      </c>
      <c r="H37" s="7"/>
      <c r="I37" s="7"/>
      <c r="J37" s="7"/>
      <c r="K37" s="7"/>
      <c r="L37" s="7"/>
    </row>
    <row r="38" spans="3:12" ht="14.25" customHeight="1" x14ac:dyDescent="0.2">
      <c r="C38" s="34" t="s">
        <v>76</v>
      </c>
      <c r="D38" s="34"/>
      <c r="E38" s="34"/>
      <c r="F38" s="9"/>
      <c r="G38" s="7" t="s">
        <v>73</v>
      </c>
      <c r="H38" s="7"/>
      <c r="I38" s="7"/>
      <c r="J38" s="7"/>
      <c r="K38" s="7"/>
      <c r="L38" s="7"/>
    </row>
    <row r="39" spans="3:12" ht="14.25" customHeight="1" x14ac:dyDescent="0.2">
      <c r="C39" s="34" t="s">
        <v>77</v>
      </c>
      <c r="D39" s="34"/>
      <c r="E39" s="34"/>
      <c r="F39" s="9"/>
      <c r="G39" s="7" t="s">
        <v>73</v>
      </c>
      <c r="H39" s="7"/>
      <c r="I39" s="7"/>
      <c r="J39" s="7"/>
      <c r="K39" s="7"/>
      <c r="L39" s="7"/>
    </row>
    <row r="40" spans="3:12" x14ac:dyDescent="0.2">
      <c r="C40" s="34" t="s">
        <v>78</v>
      </c>
      <c r="D40" s="34"/>
      <c r="E40" s="34"/>
      <c r="F40" s="9"/>
      <c r="G40" s="8" t="s">
        <v>79</v>
      </c>
      <c r="H40" s="9"/>
      <c r="I40" s="7"/>
      <c r="J40" s="7"/>
      <c r="K40" s="7"/>
      <c r="L40" s="7"/>
    </row>
    <row r="41" spans="3:12" ht="14.25" customHeight="1" x14ac:dyDescent="0.2">
      <c r="C41" s="34" t="s">
        <v>80</v>
      </c>
      <c r="D41" s="34"/>
      <c r="E41" s="34"/>
      <c r="F41" s="35"/>
      <c r="G41" s="35"/>
      <c r="H41" s="35"/>
      <c r="I41" s="34" t="str">
        <f>IF(F41&lt;&gt;"",VLOOKUP(F41,'Propiedades compuestos'!$D$14:$I$21,6,FALSE),"")</f>
        <v/>
      </c>
      <c r="J41" s="34"/>
      <c r="K41" s="34"/>
      <c r="L41" s="7"/>
    </row>
    <row r="42" spans="3:12" x14ac:dyDescent="0.2">
      <c r="C42" s="34" t="s">
        <v>81</v>
      </c>
      <c r="D42" s="34"/>
      <c r="E42" s="34"/>
      <c r="F42" s="36"/>
      <c r="G42" s="36"/>
      <c r="H42" s="36"/>
      <c r="I42" s="34" t="str">
        <f>IF(F42&lt;&gt;"",VLOOKUP(F42,'Propiedades compuestos'!$D$26:$I$31,6,FALSE),"")</f>
        <v/>
      </c>
      <c r="J42" s="34"/>
      <c r="K42" s="34"/>
      <c r="L42" s="7"/>
    </row>
    <row r="43" spans="3:12" ht="14.25" customHeight="1" x14ac:dyDescent="0.2">
      <c r="C43" s="33" t="s">
        <v>82</v>
      </c>
      <c r="D43" s="33"/>
      <c r="E43" s="33"/>
      <c r="F43" s="33"/>
      <c r="G43" s="33"/>
      <c r="H43" s="33"/>
      <c r="I43" s="33"/>
      <c r="J43" s="33"/>
      <c r="K43" s="33"/>
      <c r="L43" s="33"/>
    </row>
    <row r="44" spans="3:12" ht="14.25" customHeight="1" x14ac:dyDescent="0.2">
      <c r="C44" s="33"/>
      <c r="D44" s="33"/>
      <c r="E44" s="33"/>
      <c r="F44" s="33"/>
      <c r="G44" s="33"/>
      <c r="H44" s="33"/>
      <c r="I44" s="33"/>
      <c r="J44" s="33"/>
      <c r="K44" s="33"/>
      <c r="L44" s="33"/>
    </row>
    <row r="45" spans="3:12" ht="14.25" customHeight="1" x14ac:dyDescent="0.2">
      <c r="C45" s="7"/>
      <c r="D45" s="7"/>
      <c r="E45" s="7"/>
      <c r="F45" s="7"/>
      <c r="G45" s="7"/>
      <c r="H45" s="7"/>
      <c r="I45" s="7"/>
      <c r="J45" s="7"/>
      <c r="K45" s="7"/>
      <c r="L45" s="7"/>
    </row>
    <row r="47" spans="3:12" x14ac:dyDescent="0.2">
      <c r="C47" s="22" t="s">
        <v>83</v>
      </c>
      <c r="D47" s="22"/>
      <c r="E47" s="22"/>
      <c r="F47" s="22"/>
      <c r="G47" s="22"/>
      <c r="H47" s="22"/>
      <c r="I47" s="22"/>
      <c r="J47" s="22"/>
      <c r="K47" s="22"/>
      <c r="L47" s="22"/>
    </row>
    <row r="48" spans="3:12" x14ac:dyDescent="0.2">
      <c r="C48" s="22"/>
      <c r="D48" s="22"/>
      <c r="E48" s="22"/>
      <c r="F48" s="22"/>
      <c r="G48" s="22"/>
      <c r="H48" s="22"/>
      <c r="I48" s="22"/>
      <c r="J48" s="22"/>
      <c r="K48" s="22"/>
      <c r="L48" s="22"/>
    </row>
    <row r="49" spans="3:12" x14ac:dyDescent="0.2">
      <c r="C49" s="7"/>
      <c r="D49" s="7"/>
      <c r="E49" s="7"/>
      <c r="F49" s="7"/>
      <c r="G49" s="7"/>
      <c r="H49" s="7"/>
      <c r="I49" s="7"/>
      <c r="J49" s="7"/>
      <c r="K49" s="7"/>
      <c r="L49" s="7"/>
    </row>
    <row r="50" spans="3:12" x14ac:dyDescent="0.2">
      <c r="C50" s="7"/>
      <c r="D50" s="7" t="s">
        <v>92</v>
      </c>
      <c r="E50" s="7"/>
      <c r="F50" s="7"/>
      <c r="G50" s="7"/>
      <c r="H50" s="7"/>
      <c r="I50" s="7"/>
      <c r="J50" s="7"/>
      <c r="K50" s="7"/>
      <c r="L50" s="7"/>
    </row>
    <row r="51" spans="3:12" ht="14.25" customHeight="1" x14ac:dyDescent="0.2">
      <c r="C51" s="7"/>
      <c r="D51" s="37" t="s">
        <v>85</v>
      </c>
      <c r="E51" s="38"/>
      <c r="F51" s="37" t="s">
        <v>93</v>
      </c>
      <c r="G51" s="38"/>
      <c r="H51" s="37" t="s">
        <v>94</v>
      </c>
      <c r="I51" s="41"/>
      <c r="J51" s="41"/>
      <c r="K51" s="38"/>
      <c r="L51" s="7"/>
    </row>
    <row r="52" spans="3:12" x14ac:dyDescent="0.2">
      <c r="C52" s="7"/>
      <c r="D52" s="42">
        <f>+F41</f>
        <v>0</v>
      </c>
      <c r="E52" s="42"/>
      <c r="F52" s="42">
        <f>IF(H52&lt;&gt;"Faltan datos iniciales",G69,0)</f>
        <v>0</v>
      </c>
      <c r="G52" s="42"/>
      <c r="H52" s="44" t="str">
        <f>IF(ISERR(G71),"Faltan datos iniciales",IF(G71="Insoluble","No es posible subir tanto el GH con esta sal, no es soluble, elige otra sal o baja el GH objetivo",IF(G71="Poco soluble","En estas cantidades va a ser dificil disolver las sales, mejor elige especies más solubles","Sin errores")))</f>
        <v>Faltan datos iniciales</v>
      </c>
      <c r="I52" s="44"/>
      <c r="J52" s="44"/>
      <c r="K52" s="44"/>
      <c r="L52" s="7"/>
    </row>
    <row r="53" spans="3:12" x14ac:dyDescent="0.2">
      <c r="C53" s="7"/>
      <c r="D53" s="43"/>
      <c r="E53" s="43"/>
      <c r="F53" s="43"/>
      <c r="G53" s="43"/>
      <c r="H53" s="45"/>
      <c r="I53" s="45"/>
      <c r="J53" s="45"/>
      <c r="K53" s="45"/>
      <c r="L53" s="7"/>
    </row>
    <row r="54" spans="3:12" x14ac:dyDescent="0.2">
      <c r="C54" s="7"/>
      <c r="D54" s="42">
        <f>+F42</f>
        <v>0</v>
      </c>
      <c r="E54" s="42"/>
      <c r="F54" s="42">
        <f>IF(H54&lt;&gt;"Faltan datos iniciales",G70,0)</f>
        <v>0</v>
      </c>
      <c r="G54" s="42"/>
      <c r="H54" s="44" t="str">
        <f>IF(ISERR(G72),"Faltan datos iniciales",IF(G72="Insoluble","No es posible subir tanto el GH con esta sal, no es soluble, elige otra sal o baja el GH objetivo",IF(G72="Poco soluble","En estas cantidades va a ser dificil disolver las sales, mejor elige especies más solubles","Sin errores")))</f>
        <v>Faltan datos iniciales</v>
      </c>
      <c r="I54" s="44"/>
      <c r="J54" s="44"/>
      <c r="K54" s="44"/>
      <c r="L54" s="7"/>
    </row>
    <row r="55" spans="3:12" x14ac:dyDescent="0.2">
      <c r="C55" s="7"/>
      <c r="D55" s="43"/>
      <c r="E55" s="43"/>
      <c r="F55" s="43"/>
      <c r="G55" s="43"/>
      <c r="H55" s="45"/>
      <c r="I55" s="45"/>
      <c r="J55" s="45"/>
      <c r="K55" s="45"/>
      <c r="L55" s="7"/>
    </row>
    <row r="56" spans="3:12" x14ac:dyDescent="0.2">
      <c r="C56" s="7"/>
      <c r="D56" s="7"/>
      <c r="E56" s="7"/>
      <c r="F56" s="7"/>
      <c r="G56" s="7"/>
      <c r="H56" s="7"/>
      <c r="I56" s="7"/>
      <c r="J56" s="7"/>
      <c r="K56" s="7"/>
      <c r="L56" s="7"/>
    </row>
    <row r="58" spans="3:12" x14ac:dyDescent="0.2">
      <c r="C58" s="22" t="s">
        <v>84</v>
      </c>
      <c r="D58" s="22"/>
      <c r="E58" s="22"/>
      <c r="F58" s="22"/>
      <c r="G58" s="22"/>
      <c r="H58" s="22"/>
      <c r="I58" s="22"/>
      <c r="J58" s="22"/>
      <c r="K58" s="22"/>
      <c r="L58" s="22"/>
    </row>
    <row r="59" spans="3:12" x14ac:dyDescent="0.2">
      <c r="C59" s="22"/>
      <c r="D59" s="22"/>
      <c r="E59" s="22"/>
      <c r="F59" s="22"/>
      <c r="G59" s="22"/>
      <c r="H59" s="22"/>
      <c r="I59" s="22"/>
      <c r="J59" s="22"/>
      <c r="K59" s="22"/>
      <c r="L59" s="22"/>
    </row>
    <row r="60" spans="3:12" x14ac:dyDescent="0.2">
      <c r="C60" s="7"/>
      <c r="D60" s="7"/>
      <c r="E60" s="7"/>
      <c r="F60" s="7"/>
      <c r="G60" s="7"/>
      <c r="H60" s="7"/>
      <c r="I60" s="7"/>
      <c r="J60" s="7"/>
      <c r="K60" s="7"/>
      <c r="L60" s="7"/>
    </row>
    <row r="61" spans="3:12" x14ac:dyDescent="0.2">
      <c r="C61" s="7"/>
      <c r="D61" s="10"/>
      <c r="E61" s="37" t="s">
        <v>85</v>
      </c>
      <c r="F61" s="38"/>
      <c r="G61" s="10" t="s">
        <v>0</v>
      </c>
      <c r="H61" s="37" t="s">
        <v>95</v>
      </c>
      <c r="I61" s="38"/>
      <c r="J61" s="10" t="s">
        <v>86</v>
      </c>
      <c r="K61" s="7"/>
      <c r="L61" s="7"/>
    </row>
    <row r="62" spans="3:12" x14ac:dyDescent="0.2">
      <c r="C62" s="7"/>
      <c r="D62" s="10" t="s">
        <v>4</v>
      </c>
      <c r="E62" s="39">
        <f>F41</f>
        <v>0</v>
      </c>
      <c r="F62" s="40"/>
      <c r="G62" s="10" t="str">
        <f>IF(F41&lt;&gt;"",VLOOKUP(F41,'Propiedades compuestos'!$D$14:$I$21,3,FALSE),"")</f>
        <v/>
      </c>
      <c r="H62" s="46" t="str">
        <f>IF(F41&lt;&gt;"",VLOOKUP(F41,'Propiedades compuestos'!$D$14:$I$21,4,FALSE),"")</f>
        <v/>
      </c>
      <c r="I62" s="47"/>
      <c r="J62" s="10" t="str">
        <f>IF(F41&lt;&gt;"",VLOOKUP(F41,'Propiedades compuestos'!$D$14:$I$21,5,FALSE),"")</f>
        <v/>
      </c>
      <c r="K62" s="7"/>
      <c r="L62" s="7"/>
    </row>
    <row r="63" spans="3:12" x14ac:dyDescent="0.2">
      <c r="C63" s="7"/>
      <c r="D63" s="10" t="s">
        <v>5</v>
      </c>
      <c r="E63" s="39">
        <f>F42</f>
        <v>0</v>
      </c>
      <c r="F63" s="40"/>
      <c r="G63" s="10" t="str">
        <f>IF(F42&lt;&gt;"",VLOOKUP(F42,'Propiedades compuestos'!$D$26:$I$31,3,FALSE),"")</f>
        <v/>
      </c>
      <c r="H63" s="46" t="str">
        <f>IF(F42&lt;&gt;"",VLOOKUP(F42,'Propiedades compuestos'!$D$26:$I$31,4,FALSE),"")</f>
        <v/>
      </c>
      <c r="I63" s="47"/>
      <c r="J63" s="10" t="str">
        <f>IF(F42&lt;&gt;"",VLOOKUP(F42,'Propiedades compuestos'!$D$26:$I$31,5,FALSE),"")</f>
        <v/>
      </c>
      <c r="K63" s="7"/>
      <c r="L63" s="7"/>
    </row>
    <row r="64" spans="3:12" x14ac:dyDescent="0.2">
      <c r="C64" s="7"/>
      <c r="D64" s="7"/>
      <c r="E64" s="7"/>
      <c r="F64" s="7"/>
      <c r="G64" s="7"/>
      <c r="H64" s="7"/>
      <c r="I64" s="7"/>
      <c r="J64" s="7"/>
      <c r="K64" s="7"/>
      <c r="L64" s="7"/>
    </row>
    <row r="65" spans="3:15" x14ac:dyDescent="0.2">
      <c r="C65" s="7"/>
      <c r="D65" s="49" t="s">
        <v>87</v>
      </c>
      <c r="E65" s="49"/>
      <c r="F65" s="49"/>
      <c r="G65" s="7" t="e">
        <f>($F$39-$F$38)*$F$40/($F$40+$H$40)</f>
        <v>#DIV/0!</v>
      </c>
      <c r="H65" s="7"/>
      <c r="I65" s="7"/>
      <c r="J65" s="7"/>
      <c r="K65" s="7"/>
      <c r="L65" s="7"/>
    </row>
    <row r="66" spans="3:15" x14ac:dyDescent="0.2">
      <c r="C66" s="7"/>
      <c r="D66" s="49" t="s">
        <v>88</v>
      </c>
      <c r="E66" s="49"/>
      <c r="F66" s="49"/>
      <c r="G66" s="7" t="e">
        <f>($F$39-$F$38)*$H$40/($F$40+$H$40)</f>
        <v>#DIV/0!</v>
      </c>
      <c r="H66" s="7"/>
      <c r="I66" s="7"/>
      <c r="J66" s="7"/>
      <c r="K66" s="7"/>
      <c r="L66" s="7"/>
    </row>
    <row r="67" spans="3:15" x14ac:dyDescent="0.2">
      <c r="C67" s="7"/>
      <c r="D67" s="49" t="str">
        <f>E62&amp;" en disolución:"</f>
        <v>0 en disolución:</v>
      </c>
      <c r="E67" s="49"/>
      <c r="F67" s="49"/>
      <c r="G67" s="12" t="e">
        <f>G65*17.8*'Propiedades compuestos'!H16/J62</f>
        <v>#DIV/0!</v>
      </c>
      <c r="H67" s="7" t="s">
        <v>1</v>
      </c>
      <c r="I67" s="7"/>
      <c r="J67" s="7"/>
      <c r="K67" s="7"/>
      <c r="L67" s="7"/>
    </row>
    <row r="68" spans="3:15" x14ac:dyDescent="0.2">
      <c r="C68" s="7"/>
      <c r="D68" s="49" t="str">
        <f>E63&amp;" en disolución:"</f>
        <v>0 en disolución:</v>
      </c>
      <c r="E68" s="49"/>
      <c r="F68" s="49"/>
      <c r="G68" s="12" t="e">
        <f>G66*17.8*'Propiedades compuestos'!H17/J63</f>
        <v>#DIV/0!</v>
      </c>
      <c r="H68" s="7" t="s">
        <v>1</v>
      </c>
      <c r="I68" s="7"/>
      <c r="J68" s="7"/>
      <c r="K68" s="7"/>
      <c r="L68" s="7"/>
    </row>
    <row r="69" spans="3:15" ht="14.25" customHeight="1" x14ac:dyDescent="0.2">
      <c r="C69" s="7"/>
      <c r="D69" s="49" t="str">
        <f>E64&amp;" a añadir:"</f>
        <v xml:space="preserve"> a añadir:</v>
      </c>
      <c r="E69" s="49"/>
      <c r="F69" s="49"/>
      <c r="G69" s="13" t="e">
        <f>G67*$F$37</f>
        <v>#DIV/0!</v>
      </c>
      <c r="H69" s="7" t="s">
        <v>3</v>
      </c>
      <c r="I69" s="7"/>
      <c r="J69" s="7"/>
      <c r="K69" s="7"/>
      <c r="L69" s="7"/>
    </row>
    <row r="70" spans="3:15" ht="14.25" customHeight="1" x14ac:dyDescent="0.2">
      <c r="C70" s="7"/>
      <c r="D70" s="49" t="str">
        <f>E65&amp;" a añadir:"</f>
        <v xml:space="preserve"> a añadir:</v>
      </c>
      <c r="E70" s="49"/>
      <c r="F70" s="49"/>
      <c r="G70" s="13" t="e">
        <f>G68*$F$37</f>
        <v>#DIV/0!</v>
      </c>
      <c r="H70" s="7" t="s">
        <v>3</v>
      </c>
      <c r="I70" s="7"/>
      <c r="J70" s="7"/>
      <c r="K70" s="7"/>
      <c r="L70" s="7"/>
    </row>
    <row r="71" spans="3:15" x14ac:dyDescent="0.2">
      <c r="C71" s="7"/>
      <c r="D71" s="49" t="s">
        <v>90</v>
      </c>
      <c r="E71" s="49"/>
      <c r="F71" s="49"/>
      <c r="G71" s="34" t="e">
        <f>IF(SUM($G$67:$G$68)/1000*10&gt;H62,"Insoluble",IF(SUM($G$67:$G$68)/1000*10&gt;H62/2,"Poco soluble","Sin errores"))</f>
        <v>#DIV/0!</v>
      </c>
      <c r="H71" s="34"/>
      <c r="I71" s="34"/>
      <c r="J71" s="34"/>
      <c r="K71" s="7"/>
      <c r="L71" s="7"/>
    </row>
    <row r="72" spans="3:15" ht="14.25" customHeight="1" x14ac:dyDescent="0.2">
      <c r="C72" s="7"/>
      <c r="D72" s="49" t="s">
        <v>91</v>
      </c>
      <c r="E72" s="49"/>
      <c r="F72" s="49"/>
      <c r="G72" s="34" t="e">
        <f>IF(SUM($G$67:$G$68)/1000*10&gt;H63,"Insoluble",IF(SUM($G$67:$G$68)/1000*10&gt;H63/2,"Poco soluble","Sin errores"))</f>
        <v>#DIV/0!</v>
      </c>
      <c r="H72" s="34"/>
      <c r="I72" s="34"/>
      <c r="J72" s="34"/>
      <c r="K72" s="7"/>
      <c r="L72" s="7"/>
    </row>
    <row r="73" spans="3:15" x14ac:dyDescent="0.2">
      <c r="C73" s="7"/>
      <c r="D73" s="7"/>
      <c r="E73" s="7"/>
      <c r="F73" s="7"/>
      <c r="G73" s="7"/>
      <c r="H73" s="7"/>
      <c r="I73" s="7"/>
      <c r="J73" s="7"/>
      <c r="K73" s="7"/>
      <c r="L73" s="7"/>
    </row>
    <row r="75" spans="3:15" x14ac:dyDescent="0.2">
      <c r="C75" s="22" t="s">
        <v>96</v>
      </c>
      <c r="D75" s="22"/>
      <c r="E75" s="22"/>
      <c r="F75" s="22"/>
      <c r="G75" s="22"/>
      <c r="H75" s="22"/>
      <c r="I75" s="22"/>
      <c r="J75" s="22"/>
      <c r="K75" s="22"/>
      <c r="L75" s="22"/>
    </row>
    <row r="76" spans="3:15" x14ac:dyDescent="0.2">
      <c r="C76" s="22"/>
      <c r="D76" s="22"/>
      <c r="E76" s="22"/>
      <c r="F76" s="22"/>
      <c r="G76" s="22"/>
      <c r="H76" s="22"/>
      <c r="I76" s="22"/>
      <c r="J76" s="22"/>
      <c r="K76" s="22"/>
      <c r="L76" s="22"/>
    </row>
    <row r="77" spans="3:15" x14ac:dyDescent="0.2">
      <c r="C77" s="33" t="s">
        <v>98</v>
      </c>
      <c r="D77" s="33"/>
      <c r="E77" s="33"/>
      <c r="F77" s="33"/>
      <c r="G77" s="33"/>
      <c r="H77" s="33"/>
      <c r="I77" s="33"/>
      <c r="J77" s="33"/>
      <c r="K77" s="33"/>
      <c r="L77" s="33"/>
      <c r="O77" s="20" t="s">
        <v>99</v>
      </c>
    </row>
    <row r="78" spans="3:15" x14ac:dyDescent="0.2">
      <c r="C78" s="33"/>
      <c r="D78" s="33"/>
      <c r="E78" s="33"/>
      <c r="F78" s="33"/>
      <c r="G78" s="33"/>
      <c r="H78" s="33"/>
      <c r="I78" s="33"/>
      <c r="J78" s="33"/>
      <c r="K78" s="33"/>
      <c r="L78" s="33"/>
      <c r="O78" s="20" t="s">
        <v>100</v>
      </c>
    </row>
    <row r="79" spans="3:15" x14ac:dyDescent="0.2">
      <c r="C79" s="33"/>
      <c r="D79" s="33"/>
      <c r="E79" s="33"/>
      <c r="F79" s="33"/>
      <c r="G79" s="33"/>
      <c r="H79" s="33"/>
      <c r="I79" s="33"/>
      <c r="J79" s="33"/>
      <c r="K79" s="33"/>
      <c r="L79" s="33"/>
      <c r="O79" s="20" t="s">
        <v>101</v>
      </c>
    </row>
    <row r="80" spans="3:15" x14ac:dyDescent="0.2">
      <c r="C80" s="33"/>
      <c r="D80" s="33"/>
      <c r="E80" s="33"/>
      <c r="F80" s="33"/>
      <c r="G80" s="33"/>
      <c r="H80" s="33"/>
      <c r="I80" s="33"/>
      <c r="J80" s="33"/>
      <c r="K80" s="33"/>
      <c r="L80" s="33"/>
      <c r="O80" s="20" t="s">
        <v>108</v>
      </c>
    </row>
    <row r="81" spans="3:15" x14ac:dyDescent="0.2">
      <c r="C81" s="7"/>
      <c r="D81" s="48" t="s">
        <v>97</v>
      </c>
      <c r="E81" s="48"/>
      <c r="F81" s="48"/>
      <c r="G81" s="48"/>
      <c r="H81" s="48"/>
      <c r="I81" s="7"/>
      <c r="J81" s="7"/>
      <c r="K81" s="7"/>
      <c r="L81" s="7"/>
      <c r="O81" s="20" t="s">
        <v>109</v>
      </c>
    </row>
    <row r="82" spans="3:15" x14ac:dyDescent="0.2">
      <c r="C82" s="7"/>
      <c r="D82" s="35"/>
      <c r="E82" s="35"/>
      <c r="F82" s="7"/>
      <c r="G82" s="11" t="str">
        <f>IF(D82="Otra cantidad","Especificar:","")</f>
        <v/>
      </c>
      <c r="H82" s="9"/>
      <c r="I82" s="7" t="s">
        <v>103</v>
      </c>
      <c r="J82" s="7"/>
      <c r="K82" s="7"/>
      <c r="L82" s="7"/>
      <c r="O82" s="20" t="s">
        <v>102</v>
      </c>
    </row>
    <row r="83" spans="3:15" x14ac:dyDescent="0.2">
      <c r="C83" s="7"/>
      <c r="D83" s="7"/>
      <c r="E83" s="7"/>
      <c r="F83" s="7"/>
      <c r="G83" s="7"/>
      <c r="H83" s="7"/>
      <c r="I83" s="7"/>
      <c r="J83" s="7"/>
      <c r="K83" s="7"/>
      <c r="L83" s="7"/>
      <c r="O83" s="20"/>
    </row>
    <row r="84" spans="3:15" x14ac:dyDescent="0.2">
      <c r="C84" s="7"/>
      <c r="D84" s="48" t="s">
        <v>104</v>
      </c>
      <c r="E84" s="48"/>
      <c r="F84" s="48"/>
      <c r="G84" s="48"/>
      <c r="H84" s="48"/>
      <c r="I84" s="7"/>
      <c r="J84" s="7"/>
      <c r="K84" s="7"/>
      <c r="L84" s="7"/>
      <c r="O84" s="20"/>
    </row>
    <row r="85" spans="3:15" x14ac:dyDescent="0.2">
      <c r="C85" s="7"/>
      <c r="D85" s="9"/>
      <c r="E85" s="48" t="s">
        <v>105</v>
      </c>
      <c r="F85" s="48"/>
      <c r="G85" s="48"/>
      <c r="H85" s="48"/>
      <c r="I85" s="48"/>
      <c r="J85" s="48"/>
      <c r="K85" s="48"/>
      <c r="L85" s="7"/>
    </row>
    <row r="86" spans="3:15" x14ac:dyDescent="0.2">
      <c r="C86" s="7"/>
      <c r="D86" s="7"/>
      <c r="E86" s="7"/>
      <c r="F86" s="7"/>
      <c r="G86" s="7"/>
      <c r="H86" s="7"/>
      <c r="I86" s="7"/>
      <c r="J86" s="7"/>
      <c r="K86" s="7"/>
      <c r="L86" s="7"/>
    </row>
    <row r="87" spans="3:15" x14ac:dyDescent="0.2">
      <c r="C87" s="7"/>
      <c r="D87" s="48" t="s">
        <v>106</v>
      </c>
      <c r="E87" s="48"/>
      <c r="F87" s="48"/>
      <c r="G87" s="48"/>
      <c r="H87" s="48"/>
      <c r="I87" s="7"/>
      <c r="J87" s="7"/>
      <c r="K87" s="7"/>
      <c r="L87" s="7"/>
    </row>
    <row r="88" spans="3:15" x14ac:dyDescent="0.2">
      <c r="C88" s="7"/>
      <c r="D88" s="37" t="s">
        <v>85</v>
      </c>
      <c r="E88" s="38"/>
      <c r="F88" s="37" t="s">
        <v>107</v>
      </c>
      <c r="G88" s="38"/>
      <c r="H88" s="37" t="s">
        <v>94</v>
      </c>
      <c r="I88" s="41"/>
      <c r="J88" s="41"/>
      <c r="K88" s="38"/>
      <c r="L88" s="7"/>
    </row>
    <row r="89" spans="3:15" ht="14.25" customHeight="1" x14ac:dyDescent="0.2">
      <c r="C89" s="7"/>
      <c r="D89" s="50">
        <f>+F41</f>
        <v>0</v>
      </c>
      <c r="E89" s="51"/>
      <c r="F89" s="56" t="e">
        <f>G69/1000*IF(D82="Otra cantidad",H82,LEFT(D82,LEN(D82)-3))/D85</f>
        <v>#DIV/0!</v>
      </c>
      <c r="G89" s="57"/>
      <c r="H89" s="62" t="e">
        <f>IF(SUM(F89:G93)/IF(D82="Otra cantidad",H82,LEFT(D82,LEN(D82)-3))*100&gt;H62,"Se supera la solubilidad del "&amp;D89&amp;" aumente la dosis o disminuya la cantidad de preparado.","Sin errores")</f>
        <v>#DIV/0!</v>
      </c>
      <c r="I89" s="63"/>
      <c r="J89" s="63"/>
      <c r="K89" s="64"/>
      <c r="L89" s="7"/>
    </row>
    <row r="90" spans="3:15" x14ac:dyDescent="0.2">
      <c r="C90" s="7"/>
      <c r="D90" s="52"/>
      <c r="E90" s="53"/>
      <c r="F90" s="58"/>
      <c r="G90" s="59"/>
      <c r="H90" s="65"/>
      <c r="I90" s="66"/>
      <c r="J90" s="66"/>
      <c r="K90" s="67"/>
      <c r="L90" s="7"/>
    </row>
    <row r="91" spans="3:15" x14ac:dyDescent="0.2">
      <c r="C91" s="7"/>
      <c r="D91" s="54"/>
      <c r="E91" s="55"/>
      <c r="F91" s="60"/>
      <c r="G91" s="61"/>
      <c r="H91" s="68"/>
      <c r="I91" s="69"/>
      <c r="J91" s="69"/>
      <c r="K91" s="70"/>
      <c r="L91" s="7"/>
    </row>
    <row r="92" spans="3:15" ht="14.25" customHeight="1" x14ac:dyDescent="0.2">
      <c r="C92" s="7"/>
      <c r="D92" s="50">
        <f>+F42</f>
        <v>0</v>
      </c>
      <c r="E92" s="51"/>
      <c r="F92" s="56" t="e">
        <f>G70/1000*IF(D82="Otra cantidad",H82,LEFT(D82,LEN(D82)-3))/D85</f>
        <v>#DIV/0!</v>
      </c>
      <c r="G92" s="57"/>
      <c r="H92" s="62" t="e">
        <f>IF(SUM(F89:G93)/IF(D82="Otra cantidad",H82,LEFT(D82,LEN(D82)-3))*100&gt;H63,"Se supera la solubilidad del "&amp;D92&amp;" aumente la dosis o disminuya la cantidad de preparado.","Sin errores")</f>
        <v>#DIV/0!</v>
      </c>
      <c r="I92" s="63"/>
      <c r="J92" s="63"/>
      <c r="K92" s="64"/>
      <c r="L92" s="7"/>
    </row>
    <row r="93" spans="3:15" x14ac:dyDescent="0.2">
      <c r="C93" s="7"/>
      <c r="D93" s="52"/>
      <c r="E93" s="53"/>
      <c r="F93" s="58"/>
      <c r="G93" s="59"/>
      <c r="H93" s="65"/>
      <c r="I93" s="66"/>
      <c r="J93" s="66"/>
      <c r="K93" s="67"/>
      <c r="L93" s="7"/>
    </row>
    <row r="94" spans="3:15" x14ac:dyDescent="0.2">
      <c r="C94" s="7"/>
      <c r="D94" s="54"/>
      <c r="E94" s="55"/>
      <c r="F94" s="60"/>
      <c r="G94" s="61"/>
      <c r="H94" s="68"/>
      <c r="I94" s="69"/>
      <c r="J94" s="69"/>
      <c r="K94" s="70"/>
      <c r="L94" s="7"/>
    </row>
    <row r="95" spans="3:15" x14ac:dyDescent="0.2">
      <c r="C95" s="7"/>
      <c r="D95" s="7"/>
      <c r="E95" s="7"/>
      <c r="F95" s="7"/>
      <c r="G95" s="7"/>
      <c r="H95" s="7"/>
      <c r="I95" s="7"/>
      <c r="J95" s="7"/>
      <c r="K95" s="7"/>
      <c r="L95" s="7"/>
    </row>
    <row r="96" spans="3:15" x14ac:dyDescent="0.2">
      <c r="C96" s="7"/>
      <c r="D96" s="7"/>
      <c r="E96" s="7"/>
      <c r="F96" s="7"/>
      <c r="G96" s="7"/>
      <c r="H96" s="7"/>
      <c r="I96" s="7"/>
      <c r="J96" s="7"/>
      <c r="K96" s="7"/>
      <c r="L96" s="7"/>
    </row>
  </sheetData>
  <sheetProtection sheet="1" objects="1" scenarios="1" selectLockedCells="1"/>
  <mergeCells count="62">
    <mergeCell ref="D89:E91"/>
    <mergeCell ref="F89:G91"/>
    <mergeCell ref="H89:K91"/>
    <mergeCell ref="D92:E94"/>
    <mergeCell ref="F92:G94"/>
    <mergeCell ref="H92:K94"/>
    <mergeCell ref="D82:E82"/>
    <mergeCell ref="D84:H84"/>
    <mergeCell ref="E85:K85"/>
    <mergeCell ref="D87:H87"/>
    <mergeCell ref="D88:E88"/>
    <mergeCell ref="F88:G88"/>
    <mergeCell ref="H88:K88"/>
    <mergeCell ref="H63:I63"/>
    <mergeCell ref="C75:L76"/>
    <mergeCell ref="D81:H81"/>
    <mergeCell ref="C77:L80"/>
    <mergeCell ref="D70:F70"/>
    <mergeCell ref="D71:F71"/>
    <mergeCell ref="D72:F72"/>
    <mergeCell ref="G71:J71"/>
    <mergeCell ref="G72:J72"/>
    <mergeCell ref="D65:F65"/>
    <mergeCell ref="D66:F66"/>
    <mergeCell ref="D67:F67"/>
    <mergeCell ref="D68:F68"/>
    <mergeCell ref="D69:F69"/>
    <mergeCell ref="C47:L48"/>
    <mergeCell ref="C58:L59"/>
    <mergeCell ref="E61:F61"/>
    <mergeCell ref="E62:F62"/>
    <mergeCell ref="E63:F63"/>
    <mergeCell ref="D51:E51"/>
    <mergeCell ref="F51:G51"/>
    <mergeCell ref="H51:K51"/>
    <mergeCell ref="D52:E53"/>
    <mergeCell ref="F52:G53"/>
    <mergeCell ref="H52:K53"/>
    <mergeCell ref="D54:E55"/>
    <mergeCell ref="F54:G55"/>
    <mergeCell ref="H54:K55"/>
    <mergeCell ref="H61:I61"/>
    <mergeCell ref="H62:I62"/>
    <mergeCell ref="C40:E40"/>
    <mergeCell ref="C21:L26"/>
    <mergeCell ref="C34:L35"/>
    <mergeCell ref="C37:E37"/>
    <mergeCell ref="I2:M4"/>
    <mergeCell ref="C11:L12"/>
    <mergeCell ref="C19:L20"/>
    <mergeCell ref="C38:E38"/>
    <mergeCell ref="C28:L29"/>
    <mergeCell ref="C30:L32"/>
    <mergeCell ref="C13:L17"/>
    <mergeCell ref="C39:E39"/>
    <mergeCell ref="C43:L44"/>
    <mergeCell ref="C41:E41"/>
    <mergeCell ref="C42:E42"/>
    <mergeCell ref="I41:K41"/>
    <mergeCell ref="I42:K42"/>
    <mergeCell ref="F41:H41"/>
    <mergeCell ref="F42:H42"/>
  </mergeCells>
  <dataValidations count="1">
    <dataValidation type="list" allowBlank="1" showInputMessage="1" showErrorMessage="1" sqref="D82:E82">
      <formula1>$O$77:$O$82</formula1>
    </dataValidation>
  </dataValidations>
  <hyperlinks>
    <hyperlink ref="I6" r:id="rId1"/>
  </hyperlinks>
  <pageMargins left="0.7" right="0.7" top="0.75" bottom="0.75" header="0.3" footer="0.3"/>
  <pageSetup paperSize="9" orientation="portrait" r:id="rId2"/>
  <drawing r:id="rId3"/>
  <extLst>
    <ext xmlns:x14="http://schemas.microsoft.com/office/spreadsheetml/2009/9/main" uri="{CCE6A557-97BC-4b89-ADB6-D9C93CAAB3DF}">
      <x14:dataValidations xmlns:xm="http://schemas.microsoft.com/office/excel/2006/main" count="2">
        <x14:dataValidation type="list" allowBlank="1" showInputMessage="1" showErrorMessage="1">
          <x14:formula1>
            <xm:f>'Propiedades compuestos'!$D$14:$D$21</xm:f>
          </x14:formula1>
          <xm:sqref>F41:H41</xm:sqref>
        </x14:dataValidation>
        <x14:dataValidation type="list" allowBlank="1" showInputMessage="1" showErrorMessage="1">
          <x14:formula1>
            <xm:f>'Propiedades compuestos'!$D$26:$D$31</xm:f>
          </x14:formula1>
          <xm:sqref>F42:H42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92"/>
  <sheetViews>
    <sheetView workbookViewId="0">
      <selection activeCell="F38" sqref="F38"/>
    </sheetView>
  </sheetViews>
  <sheetFormatPr baseColWidth="10" defaultRowHeight="14.25" x14ac:dyDescent="0.2"/>
  <cols>
    <col min="1" max="1" width="4.28515625" style="1" customWidth="1"/>
    <col min="2" max="13" width="11.42578125" style="4"/>
    <col min="14" max="16384" width="11.42578125" style="1"/>
  </cols>
  <sheetData>
    <row r="1" spans="2:13" x14ac:dyDescent="0.2">
      <c r="B1" s="1"/>
      <c r="C1" s="1"/>
      <c r="D1" s="1"/>
      <c r="E1" s="1"/>
      <c r="F1" s="1"/>
      <c r="G1" s="1"/>
      <c r="H1" s="1"/>
      <c r="I1" s="1"/>
      <c r="J1" s="1"/>
      <c r="K1" s="1"/>
      <c r="L1" s="1"/>
      <c r="M1" s="1"/>
    </row>
    <row r="2" spans="2:13" x14ac:dyDescent="0.2">
      <c r="B2" s="1"/>
      <c r="C2" s="1"/>
      <c r="D2" s="1"/>
      <c r="E2" s="1"/>
      <c r="F2" s="1"/>
      <c r="G2" s="1"/>
      <c r="H2" s="1"/>
      <c r="I2" s="24" t="s">
        <v>139</v>
      </c>
      <c r="J2" s="25"/>
      <c r="K2" s="25"/>
      <c r="L2" s="25"/>
      <c r="M2" s="26"/>
    </row>
    <row r="3" spans="2:13" x14ac:dyDescent="0.2">
      <c r="B3" s="1"/>
      <c r="C3" s="1"/>
      <c r="D3" s="1"/>
      <c r="E3" s="1"/>
      <c r="F3" s="1"/>
      <c r="G3" s="1"/>
      <c r="H3" s="2"/>
      <c r="I3" s="27"/>
      <c r="J3" s="28"/>
      <c r="K3" s="28"/>
      <c r="L3" s="28"/>
      <c r="M3" s="29"/>
    </row>
    <row r="4" spans="2:13" x14ac:dyDescent="0.2">
      <c r="B4" s="1"/>
      <c r="C4" s="1"/>
      <c r="D4" s="1"/>
      <c r="E4" s="1"/>
      <c r="F4" s="1"/>
      <c r="G4" s="1"/>
      <c r="H4" s="2"/>
      <c r="I4" s="30"/>
      <c r="J4" s="31"/>
      <c r="K4" s="31"/>
      <c r="L4" s="31"/>
      <c r="M4" s="32"/>
    </row>
    <row r="5" spans="2:13" x14ac:dyDescent="0.2">
      <c r="B5" s="1"/>
      <c r="C5" s="1"/>
      <c r="D5" s="1"/>
      <c r="E5" s="1"/>
      <c r="F5" s="1"/>
      <c r="G5" s="1"/>
      <c r="H5" s="3"/>
      <c r="I5" s="3"/>
      <c r="J5" s="1"/>
      <c r="K5" s="1"/>
      <c r="L5" s="1"/>
      <c r="M5" s="1"/>
    </row>
    <row r="6" spans="2:13" x14ac:dyDescent="0.2">
      <c r="B6" s="1"/>
      <c r="C6" s="1"/>
      <c r="D6" s="1"/>
      <c r="E6" s="1"/>
      <c r="F6" s="1"/>
      <c r="G6" s="1"/>
      <c r="H6" s="1"/>
      <c r="I6" s="5" t="s">
        <v>55</v>
      </c>
      <c r="J6" s="1"/>
      <c r="K6" s="1"/>
      <c r="L6" s="1"/>
      <c r="M6" s="6" t="s">
        <v>129</v>
      </c>
    </row>
    <row r="7" spans="2:13" x14ac:dyDescent="0.2">
      <c r="B7" s="1"/>
      <c r="C7" s="1"/>
      <c r="D7" s="1"/>
      <c r="E7" s="1"/>
      <c r="F7" s="1"/>
      <c r="G7" s="1"/>
      <c r="H7" s="1"/>
      <c r="I7" s="1"/>
      <c r="J7" s="1"/>
      <c r="K7" s="1"/>
      <c r="L7" s="1"/>
      <c r="M7" s="1"/>
    </row>
    <row r="11" spans="2:13" x14ac:dyDescent="0.2">
      <c r="C11" s="22" t="s">
        <v>130</v>
      </c>
      <c r="D11" s="22"/>
      <c r="E11" s="22"/>
      <c r="F11" s="22"/>
      <c r="G11" s="22"/>
      <c r="H11" s="22"/>
      <c r="I11" s="22"/>
      <c r="J11" s="22"/>
      <c r="K11" s="22"/>
      <c r="L11" s="22"/>
    </row>
    <row r="12" spans="2:13" x14ac:dyDescent="0.2">
      <c r="C12" s="22"/>
      <c r="D12" s="22"/>
      <c r="E12" s="22"/>
      <c r="F12" s="22"/>
      <c r="G12" s="22"/>
      <c r="H12" s="22"/>
      <c r="I12" s="22"/>
      <c r="J12" s="22"/>
      <c r="K12" s="22"/>
      <c r="L12" s="22"/>
    </row>
    <row r="13" spans="2:13" ht="14.25" customHeight="1" x14ac:dyDescent="0.2">
      <c r="C13" s="21" t="s">
        <v>131</v>
      </c>
      <c r="D13" s="21"/>
      <c r="E13" s="21"/>
      <c r="F13" s="21"/>
      <c r="G13" s="21"/>
      <c r="H13" s="21"/>
      <c r="I13" s="21"/>
      <c r="J13" s="21"/>
      <c r="K13" s="21"/>
      <c r="L13" s="21"/>
    </row>
    <row r="14" spans="2:13" x14ac:dyDescent="0.2">
      <c r="C14" s="21"/>
      <c r="D14" s="21"/>
      <c r="E14" s="21"/>
      <c r="F14" s="21"/>
      <c r="G14" s="21"/>
      <c r="H14" s="21"/>
      <c r="I14" s="21"/>
      <c r="J14" s="21"/>
      <c r="K14" s="21"/>
      <c r="L14" s="21"/>
    </row>
    <row r="15" spans="2:13" x14ac:dyDescent="0.2">
      <c r="C15" s="21"/>
      <c r="D15" s="21"/>
      <c r="E15" s="21"/>
      <c r="F15" s="21"/>
      <c r="G15" s="21"/>
      <c r="H15" s="21"/>
      <c r="I15" s="21"/>
      <c r="J15" s="21"/>
      <c r="K15" s="21"/>
      <c r="L15" s="21"/>
    </row>
    <row r="16" spans="2:13" x14ac:dyDescent="0.2">
      <c r="C16" s="21"/>
      <c r="D16" s="21"/>
      <c r="E16" s="21"/>
      <c r="F16" s="21"/>
      <c r="G16" s="21"/>
      <c r="H16" s="21"/>
      <c r="I16" s="21"/>
      <c r="J16" s="21"/>
      <c r="K16" s="21"/>
      <c r="L16" s="21"/>
    </row>
    <row r="17" spans="3:12" x14ac:dyDescent="0.2">
      <c r="C17" s="21"/>
      <c r="D17" s="21"/>
      <c r="E17" s="21"/>
      <c r="F17" s="21"/>
      <c r="G17" s="21"/>
      <c r="H17" s="21"/>
      <c r="I17" s="21"/>
      <c r="J17" s="21"/>
      <c r="K17" s="21"/>
      <c r="L17" s="21"/>
    </row>
    <row r="18" spans="3:12" x14ac:dyDescent="0.2">
      <c r="C18" s="21"/>
      <c r="D18" s="21"/>
      <c r="E18" s="21"/>
      <c r="F18" s="21"/>
      <c r="G18" s="21"/>
      <c r="H18" s="21"/>
      <c r="I18" s="21"/>
      <c r="J18" s="21"/>
      <c r="K18" s="21"/>
      <c r="L18" s="21"/>
    </row>
    <row r="19" spans="3:12" ht="14.25" customHeight="1" x14ac:dyDescent="0.2"/>
    <row r="20" spans="3:12" ht="14.25" customHeight="1" x14ac:dyDescent="0.2">
      <c r="C20" s="22" t="s">
        <v>69</v>
      </c>
      <c r="D20" s="22"/>
      <c r="E20" s="22"/>
      <c r="F20" s="22"/>
      <c r="G20" s="22"/>
      <c r="H20" s="22"/>
      <c r="I20" s="22"/>
      <c r="J20" s="22"/>
      <c r="K20" s="22"/>
      <c r="L20" s="22"/>
    </row>
    <row r="21" spans="3:12" ht="14.25" customHeight="1" x14ac:dyDescent="0.2">
      <c r="C21" s="22"/>
      <c r="D21" s="22"/>
      <c r="E21" s="22"/>
      <c r="F21" s="22"/>
      <c r="G21" s="22"/>
      <c r="H21" s="22"/>
      <c r="I21" s="22"/>
      <c r="J21" s="22"/>
      <c r="K21" s="22"/>
      <c r="L21" s="22"/>
    </row>
    <row r="22" spans="3:12" x14ac:dyDescent="0.2">
      <c r="C22" s="33" t="s">
        <v>132</v>
      </c>
      <c r="D22" s="33"/>
      <c r="E22" s="33"/>
      <c r="F22" s="33"/>
      <c r="G22" s="33"/>
      <c r="H22" s="33"/>
      <c r="I22" s="33"/>
      <c r="J22" s="33"/>
      <c r="K22" s="33"/>
      <c r="L22" s="33"/>
    </row>
    <row r="23" spans="3:12" x14ac:dyDescent="0.2">
      <c r="C23" s="33"/>
      <c r="D23" s="33"/>
      <c r="E23" s="33"/>
      <c r="F23" s="33"/>
      <c r="G23" s="33"/>
      <c r="H23" s="33"/>
      <c r="I23" s="33"/>
      <c r="J23" s="33"/>
      <c r="K23" s="33"/>
      <c r="L23" s="33"/>
    </row>
    <row r="24" spans="3:12" x14ac:dyDescent="0.2">
      <c r="C24" s="33"/>
      <c r="D24" s="33"/>
      <c r="E24" s="33"/>
      <c r="F24" s="33"/>
      <c r="G24" s="33"/>
      <c r="H24" s="33"/>
      <c r="I24" s="33"/>
      <c r="J24" s="33"/>
      <c r="K24" s="33"/>
      <c r="L24" s="33"/>
    </row>
    <row r="25" spans="3:12" ht="14.25" customHeight="1" x14ac:dyDescent="0.2">
      <c r="C25" s="33"/>
      <c r="D25" s="33"/>
      <c r="E25" s="33"/>
      <c r="F25" s="33"/>
      <c r="G25" s="33"/>
      <c r="H25" s="33"/>
      <c r="I25" s="33"/>
      <c r="J25" s="33"/>
      <c r="K25" s="33"/>
      <c r="L25" s="33"/>
    </row>
    <row r="26" spans="3:12" ht="14.25" customHeight="1" x14ac:dyDescent="0.2">
      <c r="C26" s="33"/>
      <c r="D26" s="33"/>
      <c r="E26" s="33"/>
      <c r="F26" s="33"/>
      <c r="G26" s="33"/>
      <c r="H26" s="33"/>
      <c r="I26" s="33"/>
      <c r="J26" s="33"/>
      <c r="K26" s="33"/>
      <c r="L26" s="33"/>
    </row>
    <row r="27" spans="3:12" ht="14.25" customHeight="1" x14ac:dyDescent="0.2">
      <c r="C27" s="33"/>
      <c r="D27" s="33"/>
      <c r="E27" s="33"/>
      <c r="F27" s="33"/>
      <c r="G27" s="33"/>
      <c r="H27" s="33"/>
      <c r="I27" s="33"/>
      <c r="J27" s="33"/>
      <c r="K27" s="33"/>
      <c r="L27" s="33"/>
    </row>
    <row r="28" spans="3:12" ht="14.25" customHeight="1" x14ac:dyDescent="0.2"/>
    <row r="29" spans="3:12" ht="14.25" customHeight="1" x14ac:dyDescent="0.2">
      <c r="C29" s="22" t="s">
        <v>74</v>
      </c>
      <c r="D29" s="22"/>
      <c r="E29" s="22"/>
      <c r="F29" s="22"/>
      <c r="G29" s="22"/>
      <c r="H29" s="22"/>
      <c r="I29" s="22"/>
      <c r="J29" s="22"/>
      <c r="K29" s="22"/>
      <c r="L29" s="22"/>
    </row>
    <row r="30" spans="3:12" ht="14.25" customHeight="1" x14ac:dyDescent="0.2">
      <c r="C30" s="22"/>
      <c r="D30" s="22"/>
      <c r="E30" s="22"/>
      <c r="F30" s="22"/>
      <c r="G30" s="22"/>
      <c r="H30" s="22"/>
      <c r="I30" s="22"/>
      <c r="J30" s="22"/>
      <c r="K30" s="22"/>
      <c r="L30" s="22"/>
    </row>
    <row r="31" spans="3:12" ht="14.25" customHeight="1" x14ac:dyDescent="0.2">
      <c r="C31" s="21" t="s">
        <v>133</v>
      </c>
      <c r="D31" s="23"/>
      <c r="E31" s="23"/>
      <c r="F31" s="23"/>
      <c r="G31" s="23"/>
      <c r="H31" s="23"/>
      <c r="I31" s="23"/>
      <c r="J31" s="23"/>
      <c r="K31" s="23"/>
      <c r="L31" s="23"/>
    </row>
    <row r="32" spans="3:12" ht="14.25" customHeight="1" x14ac:dyDescent="0.2">
      <c r="C32" s="23"/>
      <c r="D32" s="23"/>
      <c r="E32" s="23"/>
      <c r="F32" s="23"/>
      <c r="G32" s="23"/>
      <c r="H32" s="23"/>
      <c r="I32" s="23"/>
      <c r="J32" s="23"/>
      <c r="K32" s="23"/>
      <c r="L32" s="23"/>
    </row>
    <row r="33" spans="3:12" ht="14.25" customHeight="1" x14ac:dyDescent="0.2">
      <c r="C33" s="23"/>
      <c r="D33" s="23"/>
      <c r="E33" s="23"/>
      <c r="F33" s="23"/>
      <c r="G33" s="23"/>
      <c r="H33" s="23"/>
      <c r="I33" s="23"/>
      <c r="J33" s="23"/>
      <c r="K33" s="23"/>
      <c r="L33" s="23"/>
    </row>
    <row r="35" spans="3:12" x14ac:dyDescent="0.2">
      <c r="C35" s="22" t="s">
        <v>71</v>
      </c>
      <c r="D35" s="22"/>
      <c r="E35" s="22"/>
      <c r="F35" s="22"/>
      <c r="G35" s="22"/>
      <c r="H35" s="22"/>
      <c r="I35" s="22"/>
      <c r="J35" s="22"/>
      <c r="K35" s="22"/>
      <c r="L35" s="22"/>
    </row>
    <row r="36" spans="3:12" ht="14.25" customHeight="1" x14ac:dyDescent="0.2">
      <c r="C36" s="22"/>
      <c r="D36" s="22"/>
      <c r="E36" s="22"/>
      <c r="F36" s="22"/>
      <c r="G36" s="22"/>
      <c r="H36" s="22"/>
      <c r="I36" s="22"/>
      <c r="J36" s="22"/>
      <c r="K36" s="22"/>
      <c r="L36" s="22"/>
    </row>
    <row r="37" spans="3:12" ht="14.25" customHeight="1" x14ac:dyDescent="0.2">
      <c r="C37" s="7"/>
      <c r="D37" s="7"/>
      <c r="E37" s="7"/>
      <c r="F37" s="7"/>
      <c r="G37" s="7"/>
      <c r="H37" s="7"/>
      <c r="I37" s="7"/>
      <c r="J37" s="7"/>
      <c r="K37" s="7"/>
      <c r="L37" s="7"/>
    </row>
    <row r="38" spans="3:12" ht="14.25" customHeight="1" x14ac:dyDescent="0.2">
      <c r="C38" s="34" t="s">
        <v>72</v>
      </c>
      <c r="D38" s="34"/>
      <c r="E38" s="34"/>
      <c r="F38" s="9"/>
      <c r="G38" s="7" t="s">
        <v>2</v>
      </c>
      <c r="H38" s="7"/>
      <c r="I38" s="7"/>
      <c r="J38" s="7"/>
      <c r="K38" s="7"/>
      <c r="L38" s="7"/>
    </row>
    <row r="39" spans="3:12" ht="14.25" customHeight="1" x14ac:dyDescent="0.2">
      <c r="C39" s="34" t="s">
        <v>134</v>
      </c>
      <c r="D39" s="34"/>
      <c r="E39" s="34"/>
      <c r="F39" s="9"/>
      <c r="G39" s="7" t="s">
        <v>73</v>
      </c>
      <c r="H39" s="7"/>
      <c r="I39" s="7"/>
      <c r="J39" s="7"/>
      <c r="K39" s="7"/>
      <c r="L39" s="7"/>
    </row>
    <row r="40" spans="3:12" x14ac:dyDescent="0.2">
      <c r="C40" s="34" t="s">
        <v>135</v>
      </c>
      <c r="D40" s="34"/>
      <c r="E40" s="34"/>
      <c r="F40" s="9"/>
      <c r="G40" s="7" t="s">
        <v>73</v>
      </c>
      <c r="H40" s="7"/>
      <c r="I40" s="7"/>
      <c r="J40" s="7"/>
      <c r="K40" s="7"/>
      <c r="L40" s="7"/>
    </row>
    <row r="41" spans="3:12" ht="14.25" customHeight="1" x14ac:dyDescent="0.2">
      <c r="C41" s="34" t="s">
        <v>136</v>
      </c>
      <c r="D41" s="34"/>
      <c r="E41" s="34"/>
      <c r="F41" s="36"/>
      <c r="G41" s="36"/>
      <c r="H41" s="36"/>
      <c r="I41" s="34" t="str">
        <f>IF(F41&lt;&gt;"",VLOOKUP(F41,'Propiedades compuestos'!$D$26:$I$31,6,FALSE),"")</f>
        <v/>
      </c>
      <c r="J41" s="34"/>
      <c r="K41" s="34"/>
      <c r="L41" s="7"/>
    </row>
    <row r="42" spans="3:12" ht="14.25" customHeight="1" x14ac:dyDescent="0.2">
      <c r="C42" s="33" t="s">
        <v>82</v>
      </c>
      <c r="D42" s="33"/>
      <c r="E42" s="33"/>
      <c r="F42" s="33"/>
      <c r="G42" s="33"/>
      <c r="H42" s="33"/>
      <c r="I42" s="33"/>
      <c r="J42" s="33"/>
      <c r="K42" s="33"/>
      <c r="L42" s="33"/>
    </row>
    <row r="43" spans="3:12" ht="14.25" customHeight="1" x14ac:dyDescent="0.2">
      <c r="C43" s="33"/>
      <c r="D43" s="33"/>
      <c r="E43" s="33"/>
      <c r="F43" s="33"/>
      <c r="G43" s="33"/>
      <c r="H43" s="33"/>
      <c r="I43" s="33"/>
      <c r="J43" s="33"/>
      <c r="K43" s="33"/>
      <c r="L43" s="33"/>
    </row>
    <row r="44" spans="3:12" ht="14.25" customHeight="1" x14ac:dyDescent="0.2">
      <c r="C44" s="7"/>
      <c r="D44" s="7"/>
      <c r="E44" s="7"/>
      <c r="F44" s="7"/>
      <c r="G44" s="7"/>
      <c r="H44" s="7"/>
      <c r="I44" s="7"/>
      <c r="J44" s="7"/>
      <c r="K44" s="7"/>
      <c r="L44" s="7"/>
    </row>
    <row r="45" spans="3:12" ht="14.25" customHeight="1" x14ac:dyDescent="0.2"/>
    <row r="46" spans="3:12" x14ac:dyDescent="0.2">
      <c r="C46" s="22" t="s">
        <v>83</v>
      </c>
      <c r="D46" s="22"/>
      <c r="E46" s="22"/>
      <c r="F46" s="22"/>
      <c r="G46" s="22"/>
      <c r="H46" s="22"/>
      <c r="I46" s="22"/>
      <c r="J46" s="22"/>
      <c r="K46" s="22"/>
      <c r="L46" s="22"/>
    </row>
    <row r="47" spans="3:12" x14ac:dyDescent="0.2">
      <c r="C47" s="22"/>
      <c r="D47" s="22"/>
      <c r="E47" s="22"/>
      <c r="F47" s="22"/>
      <c r="G47" s="22"/>
      <c r="H47" s="22"/>
      <c r="I47" s="22"/>
      <c r="J47" s="22"/>
      <c r="K47" s="22"/>
      <c r="L47" s="22"/>
    </row>
    <row r="48" spans="3:12" x14ac:dyDescent="0.2">
      <c r="C48" s="7"/>
      <c r="D48" s="7"/>
      <c r="E48" s="7"/>
      <c r="F48" s="7"/>
      <c r="G48" s="7"/>
      <c r="H48" s="7"/>
      <c r="I48" s="7"/>
      <c r="J48" s="7"/>
      <c r="K48" s="7"/>
      <c r="L48" s="7"/>
    </row>
    <row r="49" spans="3:12" x14ac:dyDescent="0.2">
      <c r="C49" s="7"/>
      <c r="D49" s="7" t="s">
        <v>92</v>
      </c>
      <c r="E49" s="7"/>
      <c r="F49" s="7"/>
      <c r="G49" s="7"/>
      <c r="H49" s="7"/>
      <c r="I49" s="7"/>
      <c r="J49" s="7"/>
      <c r="K49" s="7"/>
      <c r="L49" s="7"/>
    </row>
    <row r="50" spans="3:12" x14ac:dyDescent="0.2">
      <c r="C50" s="7"/>
      <c r="D50" s="37" t="s">
        <v>85</v>
      </c>
      <c r="E50" s="38"/>
      <c r="F50" s="37" t="s">
        <v>93</v>
      </c>
      <c r="G50" s="38"/>
      <c r="H50" s="37" t="s">
        <v>94</v>
      </c>
      <c r="I50" s="41"/>
      <c r="J50" s="41"/>
      <c r="K50" s="38"/>
      <c r="L50" s="7"/>
    </row>
    <row r="51" spans="3:12" ht="14.25" customHeight="1" x14ac:dyDescent="0.2">
      <c r="C51" s="7"/>
      <c r="D51" s="42">
        <f>+F41</f>
        <v>0</v>
      </c>
      <c r="E51" s="42"/>
      <c r="F51" s="42">
        <f>IF(H51&lt;&gt;"Faltan datos iniciales",G63,0)</f>
        <v>0</v>
      </c>
      <c r="G51" s="42"/>
      <c r="H51" s="44" t="str">
        <f>IF(ISERR(G64),"Faltan datos iniciales",IF(G64="Insoluble","No es posible subir tanto el GH con esta sal, no es soluble, elige otra sal o baja el GH objetivo",IF(G64="Poco soluble","En estas cantidades va a ser dificil disolver las sales, mejor elige especies más solubles","Sin errores")))</f>
        <v>Faltan datos iniciales</v>
      </c>
      <c r="I51" s="44"/>
      <c r="J51" s="44"/>
      <c r="K51" s="44"/>
      <c r="L51" s="7"/>
    </row>
    <row r="52" spans="3:12" x14ac:dyDescent="0.2">
      <c r="C52" s="7"/>
      <c r="D52" s="43"/>
      <c r="E52" s="43"/>
      <c r="F52" s="43"/>
      <c r="G52" s="43"/>
      <c r="H52" s="45"/>
      <c r="I52" s="45"/>
      <c r="J52" s="45"/>
      <c r="K52" s="45"/>
      <c r="L52" s="7"/>
    </row>
    <row r="53" spans="3:12" x14ac:dyDescent="0.2">
      <c r="C53" s="7"/>
      <c r="D53" s="7"/>
      <c r="E53" s="7"/>
      <c r="F53" s="7"/>
      <c r="G53" s="7"/>
      <c r="H53" s="7"/>
      <c r="I53" s="7"/>
      <c r="J53" s="7"/>
      <c r="K53" s="7"/>
      <c r="L53" s="7"/>
    </row>
    <row r="55" spans="3:12" x14ac:dyDescent="0.2">
      <c r="C55" s="22" t="s">
        <v>84</v>
      </c>
      <c r="D55" s="22"/>
      <c r="E55" s="22"/>
      <c r="F55" s="22"/>
      <c r="G55" s="22"/>
      <c r="H55" s="22"/>
      <c r="I55" s="22"/>
      <c r="J55" s="22"/>
      <c r="K55" s="22"/>
      <c r="L55" s="22"/>
    </row>
    <row r="56" spans="3:12" x14ac:dyDescent="0.2">
      <c r="C56" s="22"/>
      <c r="D56" s="22"/>
      <c r="E56" s="22"/>
      <c r="F56" s="22"/>
      <c r="G56" s="22"/>
      <c r="H56" s="22"/>
      <c r="I56" s="22"/>
      <c r="J56" s="22"/>
      <c r="K56" s="22"/>
      <c r="L56" s="22"/>
    </row>
    <row r="57" spans="3:12" x14ac:dyDescent="0.2">
      <c r="C57" s="7"/>
      <c r="D57" s="7"/>
      <c r="E57" s="7"/>
      <c r="F57" s="7"/>
      <c r="G57" s="7"/>
      <c r="H57" s="7"/>
      <c r="I57" s="7"/>
      <c r="J57" s="7"/>
      <c r="K57" s="7"/>
      <c r="L57" s="7"/>
    </row>
    <row r="58" spans="3:12" ht="14.25" customHeight="1" x14ac:dyDescent="0.2">
      <c r="C58" s="7"/>
      <c r="D58" s="71" t="s">
        <v>85</v>
      </c>
      <c r="E58" s="72"/>
      <c r="F58" s="44" t="s">
        <v>0</v>
      </c>
      <c r="G58" s="71" t="s">
        <v>124</v>
      </c>
      <c r="H58" s="75"/>
      <c r="I58" s="72"/>
      <c r="J58" s="71" t="s">
        <v>9</v>
      </c>
      <c r="K58" s="72"/>
      <c r="L58" s="7"/>
    </row>
    <row r="59" spans="3:12" x14ac:dyDescent="0.2">
      <c r="C59" s="7"/>
      <c r="D59" s="73"/>
      <c r="E59" s="74"/>
      <c r="F59" s="45"/>
      <c r="G59" s="73"/>
      <c r="H59" s="76"/>
      <c r="I59" s="74"/>
      <c r="J59" s="73"/>
      <c r="K59" s="74"/>
      <c r="L59" s="7"/>
    </row>
    <row r="60" spans="3:12" x14ac:dyDescent="0.2">
      <c r="C60" s="7"/>
      <c r="D60" s="46">
        <f>F41</f>
        <v>0</v>
      </c>
      <c r="E60" s="47"/>
      <c r="F60" s="10" t="str">
        <f>IF(F41&lt;&gt;"",VLOOKUP(F41,'Propiedades compuestos'!$D$39:$I$46,3,FALSE),"")</f>
        <v/>
      </c>
      <c r="G60" s="77" t="str">
        <f>IF(F41&lt;&gt;"",VLOOKUP(F41,'Propiedades compuestos'!$D$39:$I$46,4,FALSE),"")</f>
        <v/>
      </c>
      <c r="H60" s="78"/>
      <c r="I60" s="79"/>
      <c r="J60" s="46" t="str">
        <f>IF(F41&lt;&gt;"",VLOOKUP(F41,'Propiedades compuestos'!$D$39:$I$46,5,FALSE),"")</f>
        <v/>
      </c>
      <c r="K60" s="47"/>
      <c r="L60" s="7"/>
    </row>
    <row r="61" spans="3:12" x14ac:dyDescent="0.2">
      <c r="C61" s="7"/>
      <c r="D61" s="7"/>
      <c r="E61" s="7"/>
      <c r="F61" s="7"/>
      <c r="G61" s="7"/>
      <c r="H61" s="7"/>
      <c r="I61" s="7"/>
      <c r="J61" s="7"/>
      <c r="K61" s="7"/>
      <c r="L61" s="7"/>
    </row>
    <row r="62" spans="3:12" ht="14.25" customHeight="1" x14ac:dyDescent="0.2">
      <c r="C62" s="7"/>
      <c r="D62" s="49" t="str">
        <f>D60&amp;" en disolución:"</f>
        <v>0 en disolución:</v>
      </c>
      <c r="E62" s="49"/>
      <c r="F62" s="49"/>
      <c r="G62" s="12" t="e">
        <f>G63/F38</f>
        <v>#VALUE!</v>
      </c>
      <c r="H62" s="7" t="s">
        <v>1</v>
      </c>
      <c r="I62" s="7"/>
      <c r="J62" s="7"/>
      <c r="K62" s="7"/>
      <c r="L62" s="7"/>
    </row>
    <row r="63" spans="3:12" ht="14.25" customHeight="1" x14ac:dyDescent="0.2">
      <c r="C63" s="7"/>
      <c r="D63" s="49" t="str">
        <f>E61&amp;" a añadir:"</f>
        <v xml:space="preserve"> a añadir:</v>
      </c>
      <c r="E63" s="49"/>
      <c r="F63" s="49"/>
      <c r="G63" s="13" t="e">
        <f>(F40-F39)*G60/100*F38*1000</f>
        <v>#VALUE!</v>
      </c>
      <c r="H63" s="7" t="s">
        <v>3</v>
      </c>
      <c r="I63" s="7"/>
      <c r="J63" s="7"/>
      <c r="K63" s="7"/>
      <c r="L63" s="7"/>
    </row>
    <row r="64" spans="3:12" ht="14.25" customHeight="1" x14ac:dyDescent="0.2">
      <c r="C64" s="7"/>
      <c r="D64" s="49" t="s">
        <v>137</v>
      </c>
      <c r="E64" s="49"/>
      <c r="F64" s="49"/>
      <c r="G64" s="34" t="e">
        <f>IF(G62/1000/10&gt;G60,"Insoluble",IF(G62/1000/10&gt;G60/2,"Poco soluble","Sin errores"))</f>
        <v>#VALUE!</v>
      </c>
      <c r="H64" s="34"/>
      <c r="I64" s="34"/>
      <c r="J64" s="34"/>
      <c r="K64" s="7"/>
      <c r="L64" s="7"/>
    </row>
    <row r="65" spans="3:15" x14ac:dyDescent="0.2">
      <c r="C65" s="7"/>
      <c r="D65" s="7"/>
      <c r="E65" s="7"/>
      <c r="F65" s="7"/>
      <c r="G65" s="7"/>
      <c r="H65" s="7"/>
      <c r="I65" s="7"/>
      <c r="J65" s="7"/>
      <c r="K65" s="7"/>
      <c r="L65" s="7"/>
    </row>
    <row r="67" spans="3:15" x14ac:dyDescent="0.2">
      <c r="C67" s="22" t="s">
        <v>96</v>
      </c>
      <c r="D67" s="22"/>
      <c r="E67" s="22"/>
      <c r="F67" s="22"/>
      <c r="G67" s="22"/>
      <c r="H67" s="22"/>
      <c r="I67" s="22"/>
      <c r="J67" s="22"/>
      <c r="K67" s="22"/>
      <c r="L67" s="22"/>
    </row>
    <row r="68" spans="3:15" x14ac:dyDescent="0.2">
      <c r="C68" s="22"/>
      <c r="D68" s="22"/>
      <c r="E68" s="22"/>
      <c r="F68" s="22"/>
      <c r="G68" s="22"/>
      <c r="H68" s="22"/>
      <c r="I68" s="22"/>
      <c r="J68" s="22"/>
      <c r="K68" s="22"/>
      <c r="L68" s="22"/>
    </row>
    <row r="69" spans="3:15" ht="14.25" customHeight="1" x14ac:dyDescent="0.2">
      <c r="C69" s="33" t="s">
        <v>138</v>
      </c>
      <c r="D69" s="33"/>
      <c r="E69" s="33"/>
      <c r="F69" s="33"/>
      <c r="G69" s="33"/>
      <c r="H69" s="33"/>
      <c r="I69" s="33"/>
      <c r="J69" s="33"/>
      <c r="K69" s="33"/>
      <c r="L69" s="33"/>
    </row>
    <row r="70" spans="3:15" ht="14.25" customHeight="1" x14ac:dyDescent="0.2">
      <c r="C70" s="33"/>
      <c r="D70" s="33"/>
      <c r="E70" s="33"/>
      <c r="F70" s="33"/>
      <c r="G70" s="33"/>
      <c r="H70" s="33"/>
      <c r="I70" s="33"/>
      <c r="J70" s="33"/>
      <c r="K70" s="33"/>
      <c r="L70" s="33"/>
    </row>
    <row r="71" spans="3:15" x14ac:dyDescent="0.2">
      <c r="C71" s="33"/>
      <c r="D71" s="33"/>
      <c r="E71" s="33"/>
      <c r="F71" s="33"/>
      <c r="G71" s="33"/>
      <c r="H71" s="33"/>
      <c r="I71" s="33"/>
      <c r="J71" s="33"/>
      <c r="K71" s="33"/>
      <c r="L71" s="33"/>
    </row>
    <row r="72" spans="3:15" ht="14.25" customHeight="1" x14ac:dyDescent="0.2">
      <c r="C72" s="33"/>
      <c r="D72" s="33"/>
      <c r="E72" s="33"/>
      <c r="F72" s="33"/>
      <c r="G72" s="33"/>
      <c r="H72" s="33"/>
      <c r="I72" s="33"/>
      <c r="J72" s="33"/>
      <c r="K72" s="33"/>
      <c r="L72" s="33"/>
    </row>
    <row r="73" spans="3:15" x14ac:dyDescent="0.2">
      <c r="C73" s="7"/>
      <c r="D73" s="48" t="s">
        <v>97</v>
      </c>
      <c r="E73" s="48"/>
      <c r="F73" s="48"/>
      <c r="G73" s="48"/>
      <c r="H73" s="48"/>
      <c r="I73" s="7"/>
      <c r="J73" s="7"/>
      <c r="K73" s="7"/>
      <c r="L73" s="7"/>
    </row>
    <row r="74" spans="3:15" x14ac:dyDescent="0.2">
      <c r="C74" s="7"/>
      <c r="D74" s="35"/>
      <c r="E74" s="35"/>
      <c r="F74" s="7"/>
      <c r="G74" s="18" t="str">
        <f>IF(D74="Otra cantidad","Especificar:","")</f>
        <v/>
      </c>
      <c r="H74" s="9"/>
      <c r="I74" s="7" t="s">
        <v>103</v>
      </c>
      <c r="J74" s="7"/>
      <c r="K74" s="7"/>
      <c r="L74" s="7"/>
    </row>
    <row r="75" spans="3:15" x14ac:dyDescent="0.2">
      <c r="C75" s="7"/>
      <c r="D75" s="7"/>
      <c r="E75" s="7"/>
      <c r="F75" s="7"/>
      <c r="G75" s="7"/>
      <c r="H75" s="7"/>
      <c r="I75" s="7"/>
      <c r="J75" s="7"/>
      <c r="K75" s="7"/>
      <c r="L75" s="7"/>
    </row>
    <row r="76" spans="3:15" x14ac:dyDescent="0.2">
      <c r="C76" s="7"/>
      <c r="D76" s="48" t="s">
        <v>104</v>
      </c>
      <c r="E76" s="48"/>
      <c r="F76" s="48"/>
      <c r="G76" s="48"/>
      <c r="H76" s="48"/>
      <c r="I76" s="7"/>
      <c r="J76" s="7"/>
      <c r="K76" s="7"/>
      <c r="L76" s="7"/>
    </row>
    <row r="77" spans="3:15" x14ac:dyDescent="0.2">
      <c r="C77" s="7"/>
      <c r="D77" s="9"/>
      <c r="E77" s="48" t="s">
        <v>105</v>
      </c>
      <c r="F77" s="48"/>
      <c r="G77" s="48"/>
      <c r="H77" s="48"/>
      <c r="I77" s="48"/>
      <c r="J77" s="48"/>
      <c r="K77" s="48"/>
      <c r="L77" s="7"/>
      <c r="O77" s="20" t="s">
        <v>99</v>
      </c>
    </row>
    <row r="78" spans="3:15" x14ac:dyDescent="0.2">
      <c r="C78" s="7"/>
      <c r="D78" s="7"/>
      <c r="E78" s="7"/>
      <c r="F78" s="7"/>
      <c r="G78" s="7"/>
      <c r="H78" s="7"/>
      <c r="I78" s="7"/>
      <c r="J78" s="7"/>
      <c r="K78" s="7"/>
      <c r="L78" s="7"/>
      <c r="O78" s="20" t="s">
        <v>100</v>
      </c>
    </row>
    <row r="79" spans="3:15" x14ac:dyDescent="0.2">
      <c r="C79" s="7"/>
      <c r="D79" s="48" t="s">
        <v>106</v>
      </c>
      <c r="E79" s="48"/>
      <c r="F79" s="48"/>
      <c r="G79" s="48"/>
      <c r="H79" s="48"/>
      <c r="I79" s="7"/>
      <c r="J79" s="7"/>
      <c r="K79" s="7"/>
      <c r="L79" s="7"/>
      <c r="O79" s="20" t="s">
        <v>101</v>
      </c>
    </row>
    <row r="80" spans="3:15" x14ac:dyDescent="0.2">
      <c r="C80" s="7"/>
      <c r="D80" s="37" t="s">
        <v>85</v>
      </c>
      <c r="E80" s="38"/>
      <c r="F80" s="37" t="s">
        <v>107</v>
      </c>
      <c r="G80" s="38"/>
      <c r="H80" s="37" t="s">
        <v>94</v>
      </c>
      <c r="I80" s="41"/>
      <c r="J80" s="41"/>
      <c r="K80" s="38"/>
      <c r="L80" s="7"/>
      <c r="O80" s="20" t="s">
        <v>108</v>
      </c>
    </row>
    <row r="81" spans="3:15" x14ac:dyDescent="0.2">
      <c r="C81" s="7"/>
      <c r="D81" s="50">
        <f>+F41</f>
        <v>0</v>
      </c>
      <c r="E81" s="51"/>
      <c r="F81" s="50" t="e">
        <f>G63/1000*IF(D74="Otra cantidad",H74,LEFT(D74,LEN(D74)-3))/D77</f>
        <v>#VALUE!</v>
      </c>
      <c r="G81" s="51"/>
      <c r="H81" s="62" t="e">
        <f>IF(F81/IF(D74="Otra cantidad",H74,LEFT(D74,LEN(D74)-3))*100&gt;J60,"Se supera la solubilidad del "&amp;D81&amp;" aumente la dosis o disminuya la cantidad de preparado.","Sin errores")</f>
        <v>#VALUE!</v>
      </c>
      <c r="I81" s="63"/>
      <c r="J81" s="63"/>
      <c r="K81" s="64"/>
      <c r="L81" s="7"/>
      <c r="O81" s="20" t="s">
        <v>109</v>
      </c>
    </row>
    <row r="82" spans="3:15" x14ac:dyDescent="0.2">
      <c r="C82" s="7"/>
      <c r="D82" s="52"/>
      <c r="E82" s="53"/>
      <c r="F82" s="52"/>
      <c r="G82" s="53"/>
      <c r="H82" s="65"/>
      <c r="I82" s="66"/>
      <c r="J82" s="66"/>
      <c r="K82" s="67"/>
      <c r="L82" s="7"/>
      <c r="O82" s="20" t="s">
        <v>102</v>
      </c>
    </row>
    <row r="83" spans="3:15" x14ac:dyDescent="0.2">
      <c r="C83" s="7"/>
      <c r="D83" s="54"/>
      <c r="E83" s="55"/>
      <c r="F83" s="54"/>
      <c r="G83" s="55"/>
      <c r="H83" s="68"/>
      <c r="I83" s="69"/>
      <c r="J83" s="69"/>
      <c r="K83" s="70"/>
      <c r="L83" s="7"/>
    </row>
    <row r="84" spans="3:15" x14ac:dyDescent="0.2">
      <c r="C84" s="7"/>
      <c r="D84" s="7"/>
      <c r="E84" s="7"/>
      <c r="F84" s="7"/>
      <c r="G84" s="7"/>
      <c r="H84" s="7"/>
      <c r="I84" s="7"/>
      <c r="J84" s="7"/>
      <c r="K84" s="7"/>
      <c r="L84" s="7"/>
    </row>
    <row r="85" spans="3:15" x14ac:dyDescent="0.2">
      <c r="C85" s="7"/>
      <c r="D85" s="7"/>
      <c r="E85" s="7"/>
      <c r="F85" s="7"/>
      <c r="G85" s="7"/>
      <c r="H85" s="7"/>
      <c r="I85" s="7"/>
      <c r="J85" s="7"/>
      <c r="K85" s="7"/>
      <c r="L85" s="7"/>
    </row>
    <row r="89" spans="3:15" ht="14.25" customHeight="1" x14ac:dyDescent="0.2"/>
    <row r="92" spans="3:15" ht="14.25" customHeight="1" x14ac:dyDescent="0.2"/>
  </sheetData>
  <sheetProtection sheet="1" objects="1" scenarios="1" selectLockedCells="1"/>
  <mergeCells count="47">
    <mergeCell ref="J58:K59"/>
    <mergeCell ref="D81:E83"/>
    <mergeCell ref="F81:G83"/>
    <mergeCell ref="H81:K83"/>
    <mergeCell ref="D76:H76"/>
    <mergeCell ref="E77:K77"/>
    <mergeCell ref="D79:H79"/>
    <mergeCell ref="D80:E80"/>
    <mergeCell ref="F80:G80"/>
    <mergeCell ref="H80:K80"/>
    <mergeCell ref="D74:E74"/>
    <mergeCell ref="D62:F62"/>
    <mergeCell ref="D63:F63"/>
    <mergeCell ref="D51:E52"/>
    <mergeCell ref="F51:G52"/>
    <mergeCell ref="D64:F64"/>
    <mergeCell ref="G64:J64"/>
    <mergeCell ref="C67:L68"/>
    <mergeCell ref="C69:L72"/>
    <mergeCell ref="D73:H73"/>
    <mergeCell ref="J60:K60"/>
    <mergeCell ref="D58:E59"/>
    <mergeCell ref="D60:E60"/>
    <mergeCell ref="F58:F59"/>
    <mergeCell ref="G58:I59"/>
    <mergeCell ref="G60:I60"/>
    <mergeCell ref="H51:K52"/>
    <mergeCell ref="C55:L56"/>
    <mergeCell ref="C42:L43"/>
    <mergeCell ref="C46:L47"/>
    <mergeCell ref="D50:E50"/>
    <mergeCell ref="F50:G50"/>
    <mergeCell ref="H50:K50"/>
    <mergeCell ref="C41:E41"/>
    <mergeCell ref="F41:H41"/>
    <mergeCell ref="I41:K41"/>
    <mergeCell ref="C31:L33"/>
    <mergeCell ref="C35:L36"/>
    <mergeCell ref="C38:E38"/>
    <mergeCell ref="C39:E39"/>
    <mergeCell ref="C40:E40"/>
    <mergeCell ref="I2:M4"/>
    <mergeCell ref="C11:L12"/>
    <mergeCell ref="C20:L21"/>
    <mergeCell ref="C22:L27"/>
    <mergeCell ref="C29:L30"/>
    <mergeCell ref="C13:L18"/>
  </mergeCells>
  <dataValidations count="1">
    <dataValidation type="list" allowBlank="1" showInputMessage="1" showErrorMessage="1" sqref="D74:E74">
      <formula1>$O$77:$O$82</formula1>
    </dataValidation>
  </dataValidations>
  <hyperlinks>
    <hyperlink ref="I6" r:id="rId1"/>
  </hyperlinks>
  <pageMargins left="0.7" right="0.7" top="0.75" bottom="0.75" header="0.3" footer="0.3"/>
  <pageSetup paperSize="9" orientation="portrait" r:id="rId2"/>
  <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'Propiedades compuestos'!$D$39:$D$46</xm:f>
          </x14:formula1>
          <xm:sqref>F41:H41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K66"/>
  <sheetViews>
    <sheetView workbookViewId="0">
      <selection activeCell="E26" sqref="E26"/>
    </sheetView>
  </sheetViews>
  <sheetFormatPr baseColWidth="10" defaultRowHeight="15" x14ac:dyDescent="0.25"/>
  <cols>
    <col min="1" max="2" width="11.42578125" style="14"/>
    <col min="3" max="3" width="3" style="14" customWidth="1"/>
    <col min="4" max="4" width="33.7109375" style="14" bestFit="1" customWidth="1"/>
    <col min="5" max="5" width="13.140625" style="14" customWidth="1"/>
    <col min="6" max="6" width="11.42578125" style="14"/>
    <col min="7" max="7" width="26.140625" style="14" bestFit="1" customWidth="1"/>
    <col min="8" max="8" width="11.42578125" style="14"/>
    <col min="9" max="9" width="32.85546875" style="14" bestFit="1" customWidth="1"/>
    <col min="10" max="10" width="4.42578125" style="14" customWidth="1"/>
    <col min="11" max="16384" width="11.42578125" style="14"/>
  </cols>
  <sheetData>
    <row r="2" spans="2:11" x14ac:dyDescent="0.25">
      <c r="G2" s="24" t="s">
        <v>110</v>
      </c>
      <c r="H2" s="25"/>
      <c r="I2" s="25"/>
      <c r="J2" s="25"/>
      <c r="K2" s="26"/>
    </row>
    <row r="3" spans="2:11" x14ac:dyDescent="0.25">
      <c r="G3" s="27"/>
      <c r="H3" s="28"/>
      <c r="I3" s="28"/>
      <c r="J3" s="28"/>
      <c r="K3" s="29"/>
    </row>
    <row r="4" spans="2:11" x14ac:dyDescent="0.25">
      <c r="G4" s="30"/>
      <c r="H4" s="31"/>
      <c r="I4" s="31"/>
      <c r="J4" s="31"/>
      <c r="K4" s="32"/>
    </row>
    <row r="5" spans="2:11" x14ac:dyDescent="0.25">
      <c r="G5" s="3"/>
      <c r="H5" s="1"/>
      <c r="I5" s="1"/>
      <c r="J5" s="1"/>
      <c r="K5" s="1"/>
    </row>
    <row r="6" spans="2:11" x14ac:dyDescent="0.25">
      <c r="G6" s="5" t="s">
        <v>55</v>
      </c>
      <c r="H6" s="1"/>
      <c r="I6" s="1"/>
      <c r="J6" s="1"/>
      <c r="K6" s="6" t="s">
        <v>129</v>
      </c>
    </row>
    <row r="8" spans="2:11" x14ac:dyDescent="0.25">
      <c r="B8" s="15"/>
      <c r="C8" s="15"/>
      <c r="D8" s="15"/>
      <c r="E8" s="15"/>
      <c r="F8" s="15"/>
      <c r="G8" s="15"/>
      <c r="H8" s="15"/>
      <c r="I8" s="15"/>
      <c r="J8" s="15"/>
      <c r="K8" s="15"/>
    </row>
    <row r="9" spans="2:11" ht="15" customHeight="1" x14ac:dyDescent="0.25">
      <c r="B9" s="15"/>
      <c r="C9" s="22" t="s">
        <v>53</v>
      </c>
      <c r="D9" s="22"/>
      <c r="E9" s="22"/>
      <c r="F9" s="22"/>
      <c r="G9" s="22"/>
      <c r="H9" s="22"/>
      <c r="I9" s="22"/>
      <c r="J9" s="22"/>
      <c r="K9" s="15"/>
    </row>
    <row r="10" spans="2:11" ht="15" customHeight="1" x14ac:dyDescent="0.25">
      <c r="B10" s="15"/>
      <c r="C10" s="22"/>
      <c r="D10" s="22"/>
      <c r="E10" s="22"/>
      <c r="F10" s="22"/>
      <c r="G10" s="22"/>
      <c r="H10" s="22"/>
      <c r="I10" s="22"/>
      <c r="J10" s="22"/>
      <c r="K10" s="15"/>
    </row>
    <row r="11" spans="2:11" x14ac:dyDescent="0.25">
      <c r="B11" s="15"/>
      <c r="C11" s="7"/>
      <c r="D11" s="16" t="s">
        <v>52</v>
      </c>
      <c r="E11" s="7"/>
      <c r="F11" s="7"/>
      <c r="G11" s="7"/>
      <c r="H11" s="7"/>
      <c r="I11" s="7"/>
      <c r="J11" s="7"/>
      <c r="K11" s="15"/>
    </row>
    <row r="12" spans="2:11" x14ac:dyDescent="0.25">
      <c r="B12" s="15"/>
      <c r="C12" s="7"/>
      <c r="D12" s="7"/>
      <c r="E12" s="7"/>
      <c r="F12" s="7"/>
      <c r="G12" s="7"/>
      <c r="H12" s="7"/>
      <c r="I12" s="7"/>
      <c r="J12" s="7"/>
      <c r="K12" s="15"/>
    </row>
    <row r="13" spans="2:11" ht="28.5" x14ac:dyDescent="0.25">
      <c r="B13" s="15"/>
      <c r="C13" s="7"/>
      <c r="D13" s="10" t="s">
        <v>6</v>
      </c>
      <c r="E13" s="10" t="s">
        <v>7</v>
      </c>
      <c r="F13" s="10" t="s">
        <v>8</v>
      </c>
      <c r="G13" s="10" t="s">
        <v>9</v>
      </c>
      <c r="H13" s="10" t="s">
        <v>10</v>
      </c>
      <c r="I13" s="10" t="s">
        <v>14</v>
      </c>
      <c r="J13" s="7"/>
      <c r="K13" s="15"/>
    </row>
    <row r="14" spans="2:11" ht="18" x14ac:dyDescent="0.25">
      <c r="B14" s="15"/>
      <c r="C14" s="7"/>
      <c r="D14" s="10" t="s">
        <v>11</v>
      </c>
      <c r="E14" s="10" t="s">
        <v>20</v>
      </c>
      <c r="F14" s="10">
        <v>110.98</v>
      </c>
      <c r="G14" s="10">
        <v>74.5</v>
      </c>
      <c r="H14" s="17">
        <f t="shared" ref="H14" si="0">40.078/F14</f>
        <v>0.36112813119480991</v>
      </c>
      <c r="I14" s="10" t="s">
        <v>46</v>
      </c>
      <c r="J14" s="7"/>
      <c r="K14" s="15"/>
    </row>
    <row r="15" spans="2:11" ht="18" x14ac:dyDescent="0.25">
      <c r="B15" s="15"/>
      <c r="C15" s="7"/>
      <c r="D15" s="10" t="s">
        <v>13</v>
      </c>
      <c r="E15" s="10" t="s">
        <v>21</v>
      </c>
      <c r="F15" s="10">
        <v>172.172</v>
      </c>
      <c r="G15" s="10">
        <v>0.24</v>
      </c>
      <c r="H15" s="17">
        <f>40.078/F15</f>
        <v>0.23277884905791885</v>
      </c>
      <c r="I15" s="10" t="s">
        <v>28</v>
      </c>
      <c r="J15" s="7"/>
      <c r="K15" s="15"/>
    </row>
    <row r="16" spans="2:11" ht="18" x14ac:dyDescent="0.25">
      <c r="B16" s="15"/>
      <c r="C16" s="7"/>
      <c r="D16" s="10" t="s">
        <v>12</v>
      </c>
      <c r="E16" s="10" t="s">
        <v>22</v>
      </c>
      <c r="F16" s="10">
        <v>100.0869</v>
      </c>
      <c r="G16" s="10">
        <v>0.13</v>
      </c>
      <c r="H16" s="17">
        <f t="shared" ref="H16:H21" si="1">40.078/F16</f>
        <v>0.40043202457064814</v>
      </c>
      <c r="I16" s="10" t="s">
        <v>50</v>
      </c>
      <c r="J16" s="7"/>
      <c r="K16" s="15"/>
    </row>
    <row r="17" spans="2:11" ht="18" x14ac:dyDescent="0.25">
      <c r="B17" s="15"/>
      <c r="C17" s="7"/>
      <c r="D17" s="10" t="s">
        <v>15</v>
      </c>
      <c r="E17" s="10" t="s">
        <v>23</v>
      </c>
      <c r="F17" s="10">
        <v>162.11464000000001</v>
      </c>
      <c r="G17" s="10">
        <v>16.600000000000001</v>
      </c>
      <c r="H17" s="17">
        <f t="shared" si="1"/>
        <v>0.24722011534553573</v>
      </c>
      <c r="I17" s="10" t="s">
        <v>49</v>
      </c>
      <c r="J17" s="7"/>
      <c r="K17" s="15"/>
    </row>
    <row r="18" spans="2:11" ht="18" customHeight="1" x14ac:dyDescent="0.25">
      <c r="B18" s="15"/>
      <c r="C18" s="7"/>
      <c r="D18" s="10" t="s">
        <v>16</v>
      </c>
      <c r="E18" s="10" t="s">
        <v>24</v>
      </c>
      <c r="F18" s="10">
        <v>145.15</v>
      </c>
      <c r="G18" s="10">
        <v>0.21</v>
      </c>
      <c r="H18" s="17">
        <f t="shared" si="1"/>
        <v>0.27611436445056836</v>
      </c>
      <c r="I18" s="10" t="s">
        <v>29</v>
      </c>
      <c r="J18" s="7"/>
      <c r="K18" s="15"/>
    </row>
    <row r="19" spans="2:11" ht="18" x14ac:dyDescent="0.25">
      <c r="B19" s="15"/>
      <c r="C19" s="7"/>
      <c r="D19" s="10" t="s">
        <v>17</v>
      </c>
      <c r="E19" s="10" t="s">
        <v>25</v>
      </c>
      <c r="F19" s="10">
        <f>F14+6*18.01528</f>
        <v>219.07168000000001</v>
      </c>
      <c r="G19" s="10">
        <v>75.7</v>
      </c>
      <c r="H19" s="17">
        <f t="shared" si="1"/>
        <v>0.18294468732791022</v>
      </c>
      <c r="I19" s="10" t="s">
        <v>30</v>
      </c>
      <c r="J19" s="7"/>
      <c r="K19" s="15"/>
    </row>
    <row r="20" spans="2:11" ht="18" x14ac:dyDescent="0.25">
      <c r="B20" s="15"/>
      <c r="C20" s="7"/>
      <c r="D20" s="10" t="s">
        <v>18</v>
      </c>
      <c r="E20" s="10" t="s">
        <v>26</v>
      </c>
      <c r="F20" s="10">
        <f>F14+4*18.01528</f>
        <v>183.04112000000001</v>
      </c>
      <c r="G20" s="10">
        <v>90.8</v>
      </c>
      <c r="H20" s="17">
        <f t="shared" si="1"/>
        <v>0.21895626512774835</v>
      </c>
      <c r="I20" s="10" t="s">
        <v>30</v>
      </c>
      <c r="J20" s="7"/>
      <c r="K20" s="15"/>
    </row>
    <row r="21" spans="2:11" ht="18" x14ac:dyDescent="0.25">
      <c r="B21" s="15"/>
      <c r="C21" s="7"/>
      <c r="D21" s="10" t="s">
        <v>19</v>
      </c>
      <c r="E21" s="10" t="s">
        <v>27</v>
      </c>
      <c r="F21" s="10">
        <f>F14+2*18.01528</f>
        <v>147.01056</v>
      </c>
      <c r="G21" s="10">
        <v>116.6</v>
      </c>
      <c r="H21" s="17">
        <f t="shared" si="1"/>
        <v>0.27261987166092017</v>
      </c>
      <c r="I21" s="10" t="s">
        <v>30</v>
      </c>
      <c r="J21" s="7"/>
      <c r="K21" s="15"/>
    </row>
    <row r="22" spans="2:11" x14ac:dyDescent="0.25">
      <c r="B22" s="15"/>
      <c r="C22" s="7"/>
      <c r="D22" s="7"/>
      <c r="E22" s="7"/>
      <c r="F22" s="7"/>
      <c r="G22" s="7"/>
      <c r="H22" s="7"/>
      <c r="I22" s="7"/>
      <c r="J22" s="7"/>
      <c r="K22" s="15"/>
    </row>
    <row r="23" spans="2:11" x14ac:dyDescent="0.25">
      <c r="B23" s="15"/>
      <c r="C23" s="7"/>
      <c r="D23" s="16" t="s">
        <v>31</v>
      </c>
      <c r="E23" s="7"/>
      <c r="F23" s="7"/>
      <c r="G23" s="7"/>
      <c r="H23" s="7"/>
      <c r="I23" s="7"/>
      <c r="J23" s="7"/>
      <c r="K23" s="15"/>
    </row>
    <row r="24" spans="2:11" x14ac:dyDescent="0.25">
      <c r="B24" s="15"/>
      <c r="C24" s="7"/>
      <c r="D24" s="7"/>
      <c r="E24" s="7"/>
      <c r="F24" s="7"/>
      <c r="G24" s="7"/>
      <c r="H24" s="7"/>
      <c r="I24" s="7"/>
      <c r="J24" s="7"/>
      <c r="K24" s="15"/>
    </row>
    <row r="25" spans="2:11" ht="28.5" x14ac:dyDescent="0.25">
      <c r="B25" s="15"/>
      <c r="C25" s="7"/>
      <c r="D25" s="10" t="s">
        <v>6</v>
      </c>
      <c r="E25" s="10" t="s">
        <v>7</v>
      </c>
      <c r="F25" s="10" t="s">
        <v>8</v>
      </c>
      <c r="G25" s="10" t="s">
        <v>9</v>
      </c>
      <c r="H25" s="10" t="s">
        <v>38</v>
      </c>
      <c r="I25" s="10" t="s">
        <v>14</v>
      </c>
      <c r="J25" s="7"/>
      <c r="K25" s="15"/>
    </row>
    <row r="26" spans="2:11" ht="28.5" x14ac:dyDescent="0.25">
      <c r="B26" s="15"/>
      <c r="C26" s="7"/>
      <c r="D26" s="10" t="s">
        <v>32</v>
      </c>
      <c r="E26" s="10" t="s">
        <v>39</v>
      </c>
      <c r="F26" s="10">
        <v>246.47</v>
      </c>
      <c r="G26" s="10">
        <v>71</v>
      </c>
      <c r="H26" s="17">
        <f>24.31/F26</f>
        <v>9.8632693634113686E-2</v>
      </c>
      <c r="I26" s="10" t="s">
        <v>46</v>
      </c>
      <c r="J26" s="7"/>
      <c r="K26" s="15"/>
    </row>
    <row r="27" spans="2:11" ht="18" customHeight="1" x14ac:dyDescent="0.25">
      <c r="B27" s="15"/>
      <c r="C27" s="7"/>
      <c r="D27" s="10" t="s">
        <v>34</v>
      </c>
      <c r="E27" s="10" t="s">
        <v>42</v>
      </c>
      <c r="F27" s="10">
        <v>203.31</v>
      </c>
      <c r="G27" s="10">
        <v>167</v>
      </c>
      <c r="H27" s="17">
        <f>24.31/F27</f>
        <v>0.11957109832275835</v>
      </c>
      <c r="I27" s="10" t="s">
        <v>47</v>
      </c>
      <c r="J27" s="7"/>
      <c r="K27" s="15"/>
    </row>
    <row r="28" spans="2:11" ht="18" x14ac:dyDescent="0.25">
      <c r="B28" s="15"/>
      <c r="C28" s="7"/>
      <c r="D28" s="10" t="s">
        <v>37</v>
      </c>
      <c r="E28" s="10" t="s">
        <v>43</v>
      </c>
      <c r="F28" s="10">
        <v>95.210999999999999</v>
      </c>
      <c r="G28" s="10">
        <v>54.3</v>
      </c>
      <c r="H28" s="17">
        <f>24.31/F28</f>
        <v>0.25532764071378306</v>
      </c>
      <c r="I28" s="10" t="s">
        <v>48</v>
      </c>
      <c r="J28" s="7"/>
      <c r="K28" s="15"/>
    </row>
    <row r="29" spans="2:11" ht="18" x14ac:dyDescent="0.25">
      <c r="B29" s="15"/>
      <c r="C29" s="7"/>
      <c r="D29" s="10" t="s">
        <v>33</v>
      </c>
      <c r="E29" s="10" t="s">
        <v>41</v>
      </c>
      <c r="F29" s="10">
        <v>83.343900000000005</v>
      </c>
      <c r="G29" s="10">
        <v>1.09E-2</v>
      </c>
      <c r="H29" s="17">
        <f t="shared" ref="H29:H31" si="2">24.31/F29</f>
        <v>0.29168301459374946</v>
      </c>
      <c r="I29" s="10" t="s">
        <v>50</v>
      </c>
      <c r="J29" s="7"/>
      <c r="K29" s="15"/>
    </row>
    <row r="30" spans="2:11" ht="18" customHeight="1" x14ac:dyDescent="0.25">
      <c r="B30" s="15"/>
      <c r="C30" s="7"/>
      <c r="D30" s="10" t="s">
        <v>35</v>
      </c>
      <c r="E30" s="10" t="s">
        <v>44</v>
      </c>
      <c r="F30" s="10">
        <v>146.34</v>
      </c>
      <c r="G30" s="10">
        <v>7.6999999999999999E-2</v>
      </c>
      <c r="H30" s="17">
        <f t="shared" si="2"/>
        <v>0.16611999453327866</v>
      </c>
      <c r="I30" s="10" t="s">
        <v>51</v>
      </c>
      <c r="J30" s="7"/>
      <c r="K30" s="15"/>
    </row>
    <row r="31" spans="2:11" ht="18" x14ac:dyDescent="0.25">
      <c r="B31" s="15"/>
      <c r="C31" s="7"/>
      <c r="D31" s="10" t="s">
        <v>36</v>
      </c>
      <c r="E31" s="10" t="s">
        <v>40</v>
      </c>
      <c r="F31" s="10">
        <v>120.366</v>
      </c>
      <c r="G31" s="10">
        <v>35.1</v>
      </c>
      <c r="H31" s="17">
        <f t="shared" si="2"/>
        <v>0.20196733296778158</v>
      </c>
      <c r="I31" s="10" t="s">
        <v>45</v>
      </c>
      <c r="J31" s="7"/>
      <c r="K31" s="15"/>
    </row>
    <row r="32" spans="2:11" x14ac:dyDescent="0.25">
      <c r="B32" s="15"/>
      <c r="C32" s="7"/>
      <c r="D32" s="7"/>
      <c r="E32" s="7"/>
      <c r="F32" s="7"/>
      <c r="G32" s="7"/>
      <c r="H32" s="7"/>
      <c r="I32" s="7"/>
      <c r="J32" s="7"/>
      <c r="K32" s="15"/>
    </row>
    <row r="33" spans="2:11" x14ac:dyDescent="0.25">
      <c r="B33" s="15"/>
      <c r="C33" s="7"/>
      <c r="D33" s="7"/>
      <c r="E33" s="7"/>
      <c r="F33" s="7"/>
      <c r="G33" s="7"/>
      <c r="H33" s="7"/>
      <c r="I33" s="7"/>
      <c r="J33" s="7"/>
      <c r="K33" s="15"/>
    </row>
    <row r="34" spans="2:11" x14ac:dyDescent="0.25">
      <c r="B34" s="15"/>
      <c r="C34" s="7"/>
      <c r="D34" s="7"/>
      <c r="E34" s="7"/>
      <c r="F34" s="7"/>
      <c r="G34" s="7"/>
      <c r="H34" s="7"/>
      <c r="I34" s="7"/>
      <c r="J34" s="7"/>
      <c r="K34" s="15"/>
    </row>
    <row r="35" spans="2:11" x14ac:dyDescent="0.25">
      <c r="B35" s="15"/>
      <c r="C35" s="22" t="s">
        <v>54</v>
      </c>
      <c r="D35" s="22" t="s">
        <v>54</v>
      </c>
      <c r="E35" s="22"/>
      <c r="F35" s="22"/>
      <c r="G35" s="22"/>
      <c r="H35" s="22"/>
      <c r="I35" s="22"/>
      <c r="J35" s="22"/>
      <c r="K35" s="15"/>
    </row>
    <row r="36" spans="2:11" x14ac:dyDescent="0.25">
      <c r="B36" s="15"/>
      <c r="C36" s="22"/>
      <c r="D36" s="22"/>
      <c r="E36" s="22"/>
      <c r="F36" s="22"/>
      <c r="G36" s="22"/>
      <c r="H36" s="22"/>
      <c r="I36" s="22"/>
      <c r="J36" s="22"/>
      <c r="K36" s="15"/>
    </row>
    <row r="37" spans="2:11" x14ac:dyDescent="0.25">
      <c r="B37" s="15"/>
      <c r="C37" s="7"/>
      <c r="D37" s="7"/>
      <c r="E37" s="7"/>
      <c r="F37" s="7"/>
      <c r="G37" s="7"/>
      <c r="H37" s="7"/>
      <c r="I37" s="7"/>
      <c r="J37" s="7"/>
      <c r="K37" s="15"/>
    </row>
    <row r="38" spans="2:11" ht="42.75" x14ac:dyDescent="0.25">
      <c r="B38" s="15"/>
      <c r="C38" s="7"/>
      <c r="D38" s="10" t="s">
        <v>6</v>
      </c>
      <c r="E38" s="10" t="s">
        <v>7</v>
      </c>
      <c r="F38" s="10" t="s">
        <v>8</v>
      </c>
      <c r="G38" s="10" t="s">
        <v>124</v>
      </c>
      <c r="H38" s="10" t="s">
        <v>9</v>
      </c>
      <c r="I38" s="10" t="s">
        <v>14</v>
      </c>
      <c r="J38" s="7"/>
      <c r="K38" s="15"/>
    </row>
    <row r="39" spans="2:11" ht="18" x14ac:dyDescent="0.25">
      <c r="B39" s="15"/>
      <c r="C39" s="7"/>
      <c r="D39" s="10" t="s">
        <v>113</v>
      </c>
      <c r="E39" s="10" t="s">
        <v>115</v>
      </c>
      <c r="F39" s="10">
        <v>100.11499999999999</v>
      </c>
      <c r="G39" s="19">
        <f>$G$43/$F$43*2*F39</f>
        <v>3.5609994914419363</v>
      </c>
      <c r="H39" s="10">
        <v>33.299999999999997</v>
      </c>
      <c r="I39" s="10" t="s">
        <v>122</v>
      </c>
      <c r="J39" s="7"/>
      <c r="K39" s="15"/>
    </row>
    <row r="40" spans="2:11" ht="18" x14ac:dyDescent="0.25">
      <c r="B40" s="15"/>
      <c r="C40" s="7"/>
      <c r="D40" s="10" t="s">
        <v>112</v>
      </c>
      <c r="E40" s="10" t="s">
        <v>117</v>
      </c>
      <c r="F40" s="10">
        <v>138.20500000000001</v>
      </c>
      <c r="G40" s="19">
        <f>$G$43/$F$43*F40</f>
        <v>2.4579130735390944</v>
      </c>
      <c r="H40" s="10">
        <v>90</v>
      </c>
      <c r="I40" s="10" t="s">
        <v>123</v>
      </c>
      <c r="J40" s="7"/>
      <c r="K40" s="15"/>
    </row>
    <row r="41" spans="2:11" ht="28.5" x14ac:dyDescent="0.25">
      <c r="B41" s="15"/>
      <c r="C41" s="7"/>
      <c r="D41" s="10" t="s">
        <v>111</v>
      </c>
      <c r="E41" s="10" t="s">
        <v>116</v>
      </c>
      <c r="F41" s="10">
        <v>84.007000000000005</v>
      </c>
      <c r="G41" s="19">
        <f>$G$43/$F$43*2*F41</f>
        <v>2.988052582305976</v>
      </c>
      <c r="H41" s="10">
        <v>9.3000000000000007</v>
      </c>
      <c r="I41" s="10" t="s">
        <v>127</v>
      </c>
      <c r="J41" s="7"/>
      <c r="K41" s="15"/>
    </row>
    <row r="42" spans="2:11" ht="28.5" x14ac:dyDescent="0.25">
      <c r="B42" s="15"/>
      <c r="C42" s="7"/>
      <c r="D42" s="10" t="s">
        <v>114</v>
      </c>
      <c r="E42" s="10" t="s">
        <v>118</v>
      </c>
      <c r="F42" s="10">
        <v>105.9888</v>
      </c>
      <c r="G42" s="19">
        <f>$G$43/$F$43*F42</f>
        <v>1.8849626074940875</v>
      </c>
      <c r="H42" s="10">
        <v>21.5</v>
      </c>
      <c r="I42" s="10" t="s">
        <v>128</v>
      </c>
      <c r="J42" s="7"/>
      <c r="K42" s="15"/>
    </row>
    <row r="43" spans="2:11" ht="18" x14ac:dyDescent="0.25">
      <c r="B43" s="15"/>
      <c r="C43" s="7"/>
      <c r="D43" s="10" t="s">
        <v>12</v>
      </c>
      <c r="E43" s="10" t="s">
        <v>22</v>
      </c>
      <c r="F43" s="10">
        <v>100.0869</v>
      </c>
      <c r="G43" s="10">
        <f>17.8*100/1000</f>
        <v>1.78</v>
      </c>
      <c r="H43" s="10">
        <v>0.13</v>
      </c>
      <c r="I43" s="10" t="s">
        <v>119</v>
      </c>
      <c r="J43" s="7"/>
      <c r="K43" s="15"/>
    </row>
    <row r="44" spans="2:11" ht="18" x14ac:dyDescent="0.25">
      <c r="B44" s="15"/>
      <c r="C44" s="7"/>
      <c r="D44" s="10" t="s">
        <v>15</v>
      </c>
      <c r="E44" s="10" t="s">
        <v>125</v>
      </c>
      <c r="F44" s="10">
        <v>162.11464000000001</v>
      </c>
      <c r="G44" s="19">
        <f>$G$43/$F$43*2*F44</f>
        <v>5.7662702951135465</v>
      </c>
      <c r="H44" s="10">
        <v>16.600000000000001</v>
      </c>
      <c r="I44" s="10" t="s">
        <v>120</v>
      </c>
      <c r="J44" s="7"/>
      <c r="K44" s="15"/>
    </row>
    <row r="45" spans="2:11" ht="18" x14ac:dyDescent="0.25">
      <c r="B45" s="15"/>
      <c r="C45" s="7"/>
      <c r="D45" s="10" t="s">
        <v>33</v>
      </c>
      <c r="E45" s="10" t="s">
        <v>41</v>
      </c>
      <c r="F45" s="10">
        <v>83.343900000000005</v>
      </c>
      <c r="G45" s="19">
        <f>$G$43/$F$43*F45</f>
        <v>1.4822333592108456</v>
      </c>
      <c r="H45" s="10">
        <v>1.09E-2</v>
      </c>
      <c r="I45" s="10" t="s">
        <v>119</v>
      </c>
      <c r="J45" s="7"/>
      <c r="K45" s="15"/>
    </row>
    <row r="46" spans="2:11" ht="28.5" x14ac:dyDescent="0.25">
      <c r="B46" s="15"/>
      <c r="C46" s="7"/>
      <c r="D46" s="10" t="s">
        <v>35</v>
      </c>
      <c r="E46" s="10" t="s">
        <v>126</v>
      </c>
      <c r="F46" s="10">
        <v>146.34</v>
      </c>
      <c r="G46" s="19">
        <f>$G$43/$F$43*2*F46</f>
        <v>5.2051806979734607</v>
      </c>
      <c r="H46" s="10">
        <v>7.6999999999999999E-2</v>
      </c>
      <c r="I46" s="10" t="s">
        <v>121</v>
      </c>
      <c r="J46" s="7"/>
      <c r="K46" s="15"/>
    </row>
    <row r="47" spans="2:11" x14ac:dyDescent="0.25">
      <c r="B47" s="15"/>
      <c r="C47" s="7"/>
      <c r="D47" s="7"/>
      <c r="E47" s="7"/>
      <c r="F47" s="7"/>
      <c r="G47" s="7"/>
      <c r="H47" s="7"/>
      <c r="I47" s="7"/>
      <c r="J47" s="7"/>
      <c r="K47" s="15"/>
    </row>
    <row r="48" spans="2:11" x14ac:dyDescent="0.25">
      <c r="B48" s="15"/>
      <c r="C48" s="7"/>
      <c r="D48" s="7"/>
      <c r="E48" s="7"/>
      <c r="F48" s="7"/>
      <c r="G48" s="7"/>
      <c r="H48" s="7"/>
      <c r="I48" s="7"/>
      <c r="J48" s="7"/>
      <c r="K48" s="15"/>
    </row>
    <row r="49" spans="2:11" x14ac:dyDescent="0.25">
      <c r="B49" s="15"/>
      <c r="C49" s="7"/>
      <c r="D49" s="7"/>
      <c r="E49" s="7"/>
      <c r="F49" s="7"/>
      <c r="G49" s="7"/>
      <c r="H49" s="7"/>
      <c r="I49" s="7"/>
      <c r="J49" s="7"/>
      <c r="K49" s="15"/>
    </row>
    <row r="50" spans="2:11" x14ac:dyDescent="0.25">
      <c r="B50" s="15"/>
      <c r="C50" s="15"/>
      <c r="D50" s="15"/>
      <c r="E50" s="15"/>
      <c r="F50" s="15"/>
      <c r="G50" s="15"/>
      <c r="H50" s="15"/>
      <c r="I50" s="15"/>
      <c r="J50" s="15"/>
      <c r="K50" s="15"/>
    </row>
    <row r="51" spans="2:11" x14ac:dyDescent="0.25">
      <c r="B51" s="15"/>
      <c r="C51" s="15"/>
      <c r="D51" s="15"/>
      <c r="E51" s="15"/>
      <c r="F51" s="15"/>
      <c r="G51" s="15"/>
      <c r="H51" s="15"/>
      <c r="I51" s="15"/>
      <c r="J51" s="15"/>
      <c r="K51" s="15"/>
    </row>
    <row r="52" spans="2:11" x14ac:dyDescent="0.25">
      <c r="B52" s="15"/>
      <c r="C52" s="15"/>
      <c r="D52" s="15"/>
      <c r="E52" s="15"/>
      <c r="F52" s="15"/>
      <c r="G52" s="15"/>
      <c r="H52" s="15"/>
      <c r="I52" s="15"/>
      <c r="J52" s="15"/>
      <c r="K52" s="15"/>
    </row>
    <row r="53" spans="2:11" x14ac:dyDescent="0.25">
      <c r="B53" s="15"/>
      <c r="C53" s="15"/>
      <c r="D53" s="15"/>
      <c r="E53" s="15"/>
      <c r="F53" s="15"/>
      <c r="G53" s="15"/>
      <c r="H53" s="15"/>
      <c r="I53" s="15"/>
      <c r="J53" s="15"/>
      <c r="K53" s="15"/>
    </row>
    <row r="54" spans="2:11" x14ac:dyDescent="0.25">
      <c r="B54" s="15"/>
      <c r="C54" s="15"/>
      <c r="D54" s="15"/>
      <c r="E54" s="15"/>
      <c r="F54" s="15"/>
      <c r="G54" s="15"/>
      <c r="H54" s="15"/>
      <c r="I54" s="15"/>
      <c r="J54" s="15"/>
      <c r="K54" s="15"/>
    </row>
    <row r="55" spans="2:11" x14ac:dyDescent="0.25">
      <c r="B55" s="15"/>
      <c r="C55" s="15"/>
      <c r="D55" s="15"/>
      <c r="E55" s="15"/>
      <c r="F55" s="15"/>
      <c r="G55" s="15"/>
      <c r="H55" s="15"/>
      <c r="I55" s="15"/>
      <c r="J55" s="15"/>
      <c r="K55" s="15"/>
    </row>
    <row r="56" spans="2:11" x14ac:dyDescent="0.25">
      <c r="B56" s="15"/>
      <c r="C56" s="15"/>
      <c r="D56" s="15"/>
      <c r="E56" s="15"/>
      <c r="F56" s="15"/>
      <c r="G56" s="15"/>
      <c r="H56" s="15"/>
      <c r="I56" s="15"/>
      <c r="J56" s="15"/>
      <c r="K56" s="15"/>
    </row>
    <row r="57" spans="2:11" x14ac:dyDescent="0.25">
      <c r="B57" s="15"/>
      <c r="C57" s="15"/>
      <c r="D57" s="15"/>
      <c r="E57" s="15"/>
      <c r="F57" s="15"/>
      <c r="G57" s="15"/>
      <c r="H57" s="15"/>
      <c r="I57" s="15"/>
      <c r="J57" s="15"/>
      <c r="K57" s="15"/>
    </row>
    <row r="58" spans="2:11" x14ac:dyDescent="0.25">
      <c r="B58" s="15"/>
      <c r="C58" s="15"/>
      <c r="D58" s="15"/>
      <c r="E58" s="15"/>
      <c r="F58" s="15"/>
      <c r="G58" s="15"/>
      <c r="H58" s="15"/>
      <c r="I58" s="15"/>
      <c r="J58" s="15"/>
      <c r="K58" s="15"/>
    </row>
    <row r="59" spans="2:11" x14ac:dyDescent="0.25">
      <c r="B59" s="15"/>
      <c r="C59" s="15"/>
      <c r="D59" s="15"/>
      <c r="E59" s="15"/>
      <c r="F59" s="15"/>
      <c r="G59" s="15"/>
      <c r="H59" s="15"/>
      <c r="I59" s="15"/>
      <c r="J59" s="15"/>
      <c r="K59" s="15"/>
    </row>
    <row r="60" spans="2:11" x14ac:dyDescent="0.25">
      <c r="B60" s="15"/>
      <c r="C60" s="15"/>
      <c r="D60" s="15"/>
      <c r="E60" s="15"/>
      <c r="F60" s="15"/>
      <c r="G60" s="15"/>
      <c r="H60" s="15"/>
      <c r="I60" s="15"/>
      <c r="J60" s="15"/>
      <c r="K60" s="15"/>
    </row>
    <row r="61" spans="2:11" x14ac:dyDescent="0.25">
      <c r="B61" s="15"/>
      <c r="C61" s="15"/>
      <c r="D61" s="15"/>
      <c r="E61" s="15"/>
      <c r="F61" s="15"/>
      <c r="G61" s="15"/>
      <c r="H61" s="15"/>
      <c r="I61" s="15"/>
      <c r="J61" s="15"/>
      <c r="K61" s="15"/>
    </row>
    <row r="62" spans="2:11" x14ac:dyDescent="0.25">
      <c r="B62" s="15"/>
      <c r="C62" s="15"/>
      <c r="D62" s="15"/>
      <c r="E62" s="15"/>
      <c r="F62" s="15"/>
      <c r="G62" s="15"/>
      <c r="H62" s="15"/>
      <c r="I62" s="15"/>
      <c r="J62" s="15"/>
      <c r="K62" s="15"/>
    </row>
    <row r="63" spans="2:11" x14ac:dyDescent="0.25">
      <c r="B63" s="15"/>
      <c r="C63" s="15"/>
      <c r="D63" s="15"/>
      <c r="E63" s="15"/>
      <c r="F63" s="15"/>
      <c r="G63" s="15"/>
      <c r="H63" s="15"/>
      <c r="I63" s="15"/>
      <c r="J63" s="15"/>
      <c r="K63" s="15"/>
    </row>
    <row r="64" spans="2:11" x14ac:dyDescent="0.25">
      <c r="B64" s="15"/>
      <c r="C64" s="15"/>
      <c r="D64" s="15"/>
      <c r="E64" s="15"/>
      <c r="F64" s="15"/>
      <c r="G64" s="15"/>
      <c r="H64" s="15"/>
      <c r="I64" s="15"/>
      <c r="J64" s="15"/>
      <c r="K64" s="15"/>
    </row>
    <row r="65" spans="2:11" x14ac:dyDescent="0.25">
      <c r="B65" s="15"/>
      <c r="C65" s="15"/>
      <c r="D65" s="15"/>
      <c r="E65" s="15"/>
      <c r="F65" s="15"/>
      <c r="G65" s="15"/>
      <c r="H65" s="15"/>
      <c r="I65" s="15"/>
      <c r="J65" s="15"/>
      <c r="K65" s="15"/>
    </row>
    <row r="66" spans="2:11" x14ac:dyDescent="0.25">
      <c r="B66" s="15"/>
      <c r="C66" s="15"/>
      <c r="D66" s="15"/>
      <c r="E66" s="15"/>
      <c r="F66" s="15"/>
      <c r="G66" s="15"/>
      <c r="H66" s="15"/>
      <c r="I66" s="15"/>
      <c r="J66" s="15"/>
      <c r="K66" s="15"/>
    </row>
  </sheetData>
  <sheetProtection sheet="1" objects="1" scenarios="1" selectLockedCells="1" selectUnlockedCells="1"/>
  <mergeCells count="3">
    <mergeCell ref="G2:K4"/>
    <mergeCell ref="C9:J10"/>
    <mergeCell ref="C35:J36"/>
  </mergeCells>
  <hyperlinks>
    <hyperlink ref="G6" r:id="rId1"/>
  </hyperlinks>
  <pageMargins left="0.7" right="0.7" top="0.75" bottom="0.75" header="0.3" footer="0.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Índice</vt:lpstr>
      <vt:lpstr>Calculadora de GH</vt:lpstr>
      <vt:lpstr>Calculadora de KH</vt:lpstr>
      <vt:lpstr>Propiedades compuestos</vt:lpstr>
    </vt:vector>
  </TitlesOfParts>
  <Company>Repsol</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MERINO FUERTES-PLANAS, EDUARDO ALBERTO</dc:creator>
  <cp:lastModifiedBy>MERINO FUERTES-PLANAS, EDUARDO ALBERTO</cp:lastModifiedBy>
  <dcterms:created xsi:type="dcterms:W3CDTF">2017-02-03T11:12:50Z</dcterms:created>
  <dcterms:modified xsi:type="dcterms:W3CDTF">2017-03-01T11:23:32Z</dcterms:modified>
</cp:coreProperties>
</file>