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91" lockStructure="1"/>
  <bookViews>
    <workbookView xWindow="120" yWindow="165" windowWidth="20730" windowHeight="11760"/>
  </bookViews>
  <sheets>
    <sheet name="Índice" sheetId="3" r:id="rId1"/>
    <sheet name="Calculadora de GH" sheetId="4" r:id="rId2"/>
    <sheet name="Calculadora de KH" sheetId="5" r:id="rId3"/>
    <sheet name="Propiedades compuestos" sheetId="2" r:id="rId4"/>
  </sheets>
  <calcPr calcId="145621"/>
</workbook>
</file>

<file path=xl/calcChain.xml><?xml version="1.0" encoding="utf-8"?>
<calcChain xmlns="http://schemas.openxmlformats.org/spreadsheetml/2006/main">
  <c r="J60" i="5" l="1"/>
  <c r="G60" i="5"/>
  <c r="F60" i="5"/>
  <c r="D60" i="5"/>
  <c r="D62" i="5" s="1"/>
  <c r="D51" i="5"/>
  <c r="D81" i="5"/>
  <c r="G74" i="5"/>
  <c r="D63" i="5"/>
  <c r="I41" i="5"/>
  <c r="G46" i="2"/>
  <c r="G44" i="2"/>
  <c r="G41" i="2"/>
  <c r="G39" i="2"/>
  <c r="G45" i="2"/>
  <c r="G42" i="2"/>
  <c r="G43" i="2"/>
  <c r="G40" i="2"/>
  <c r="G63" i="5" l="1"/>
  <c r="G62" i="5" s="1"/>
  <c r="G64" i="5" s="1"/>
  <c r="D92" i="4"/>
  <c r="D89" i="4"/>
  <c r="G82" i="4"/>
  <c r="G66" i="4"/>
  <c r="G65" i="4"/>
  <c r="D54" i="4"/>
  <c r="D52" i="4"/>
  <c r="D70" i="4"/>
  <c r="D69" i="4"/>
  <c r="J63" i="4"/>
  <c r="H63" i="4"/>
  <c r="G63" i="4"/>
  <c r="J62" i="4"/>
  <c r="H62" i="4"/>
  <c r="G62" i="4"/>
  <c r="E63" i="4"/>
  <c r="D68" i="4" s="1"/>
  <c r="E62" i="4"/>
  <c r="D67" i="4" s="1"/>
  <c r="F81" i="5" l="1"/>
  <c r="H81" i="5" s="1"/>
  <c r="I42" i="4"/>
  <c r="I41" i="4"/>
  <c r="H51" i="5" l="1"/>
  <c r="F51" i="5" s="1"/>
  <c r="H29" i="2"/>
  <c r="H27" i="2"/>
  <c r="H30" i="2"/>
  <c r="H31" i="2"/>
  <c r="H28" i="2"/>
  <c r="H26" i="2"/>
  <c r="F21" i="2"/>
  <c r="H21" i="2" s="1"/>
  <c r="F20" i="2"/>
  <c r="H20" i="2" s="1"/>
  <c r="F19" i="2"/>
  <c r="H19" i="2" s="1"/>
  <c r="H18" i="2"/>
  <c r="H17" i="2"/>
  <c r="G68" i="4" s="1"/>
  <c r="G70" i="4" s="1"/>
  <c r="F92" i="4" s="1"/>
  <c r="H16" i="2"/>
  <c r="G67" i="4" s="1"/>
  <c r="G69" i="4" s="1"/>
  <c r="F89" i="4" s="1"/>
  <c r="H14" i="2"/>
  <c r="H15" i="2"/>
  <c r="G71" i="4" l="1"/>
  <c r="H52" i="4" s="1"/>
  <c r="F52" i="4" s="1"/>
  <c r="G72" i="4"/>
  <c r="H54" i="4" s="1"/>
  <c r="F54" i="4" s="1"/>
  <c r="H92" i="4"/>
  <c r="H89" i="4"/>
</calcChain>
</file>

<file path=xl/sharedStrings.xml><?xml version="1.0" encoding="utf-8"?>
<sst xmlns="http://schemas.openxmlformats.org/spreadsheetml/2006/main" count="209" uniqueCount="140">
  <si>
    <t>PM</t>
  </si>
  <si>
    <t>mg/l</t>
  </si>
  <si>
    <t>l</t>
  </si>
  <si>
    <t>mg</t>
  </si>
  <si>
    <t>Ca</t>
  </si>
  <si>
    <t>Mg</t>
  </si>
  <si>
    <t>Nombre</t>
  </si>
  <si>
    <t>Fórmula</t>
  </si>
  <si>
    <t>PM (g/mol)</t>
  </si>
  <si>
    <t>Solubilidad (g/100ml@20ºC)</t>
  </si>
  <si>
    <t>%Ca (g/g)</t>
  </si>
  <si>
    <t>Cloruro de Calcio</t>
  </si>
  <si>
    <t>Carbonato de Calcio</t>
  </si>
  <si>
    <t>Sulfato de Calcio dihidratado</t>
  </si>
  <si>
    <t>Notas</t>
  </si>
  <si>
    <t>Bicarbonato de Calcio</t>
  </si>
  <si>
    <t>Sulfato de Calcio hemihidratado</t>
  </si>
  <si>
    <t>Cloruro de Calcio hexahidratado</t>
  </si>
  <si>
    <t>Cloruro de Calcio tetrahidratado</t>
  </si>
  <si>
    <t>Cloruro de Calcio dihidratado</t>
  </si>
  <si>
    <r>
      <t>CaCl</t>
    </r>
    <r>
      <rPr>
        <vertAlign val="subscript"/>
        <sz val="11"/>
        <color theme="1"/>
        <rFont val="Calibri"/>
        <family val="2"/>
        <scheme val="minor"/>
      </rPr>
      <t>2</t>
    </r>
  </si>
  <si>
    <r>
      <t>CaSO</t>
    </r>
    <r>
      <rPr>
        <vertAlign val="subscript"/>
        <sz val="11"/>
        <color theme="1"/>
        <rFont val="Calibri"/>
        <family val="2"/>
        <scheme val="minor"/>
      </rPr>
      <t>4</t>
    </r>
    <r>
      <rPr>
        <sz val="11"/>
        <color theme="1"/>
        <rFont val="Calibri"/>
        <family val="2"/>
        <scheme val="minor"/>
      </rPr>
      <t>·2H</t>
    </r>
    <r>
      <rPr>
        <vertAlign val="subscript"/>
        <sz val="11"/>
        <color theme="1"/>
        <rFont val="Calibri"/>
        <family val="2"/>
        <scheme val="minor"/>
      </rPr>
      <t>2</t>
    </r>
    <r>
      <rPr>
        <sz val="11"/>
        <color theme="1"/>
        <rFont val="Calibri"/>
        <family val="2"/>
        <scheme val="minor"/>
      </rPr>
      <t>O</t>
    </r>
  </si>
  <si>
    <r>
      <t>CaCO</t>
    </r>
    <r>
      <rPr>
        <vertAlign val="subscript"/>
        <sz val="11"/>
        <color theme="1"/>
        <rFont val="Calibri"/>
        <family val="2"/>
        <scheme val="minor"/>
      </rPr>
      <t>3</t>
    </r>
  </si>
  <si>
    <r>
      <t>Ca(CO</t>
    </r>
    <r>
      <rPr>
        <vertAlign val="subscript"/>
        <sz val="11"/>
        <color theme="1"/>
        <rFont val="Calibri"/>
        <family val="2"/>
        <scheme val="minor"/>
      </rPr>
      <t>3</t>
    </r>
    <r>
      <rPr>
        <sz val="11"/>
        <color theme="1"/>
        <rFont val="Calibri"/>
        <family val="2"/>
        <scheme val="minor"/>
      </rPr>
      <t>)</t>
    </r>
    <r>
      <rPr>
        <vertAlign val="subscript"/>
        <sz val="11"/>
        <color theme="1"/>
        <rFont val="Calibri"/>
        <family val="2"/>
        <scheme val="minor"/>
      </rPr>
      <t>2</t>
    </r>
  </si>
  <si>
    <r>
      <t>CaSO</t>
    </r>
    <r>
      <rPr>
        <vertAlign val="subscript"/>
        <sz val="11"/>
        <color theme="1"/>
        <rFont val="Calibri"/>
        <family val="2"/>
        <scheme val="minor"/>
      </rPr>
      <t>4</t>
    </r>
    <r>
      <rPr>
        <sz val="11"/>
        <color theme="1"/>
        <rFont val="Calibri"/>
        <family val="2"/>
        <scheme val="minor"/>
      </rPr>
      <t>·0,5H</t>
    </r>
    <r>
      <rPr>
        <vertAlign val="subscript"/>
        <sz val="11"/>
        <color theme="1"/>
        <rFont val="Calibri"/>
        <family val="2"/>
        <scheme val="minor"/>
      </rPr>
      <t>2</t>
    </r>
    <r>
      <rPr>
        <sz val="11"/>
        <color theme="1"/>
        <rFont val="Calibri"/>
        <family val="2"/>
        <scheme val="minor"/>
      </rPr>
      <t>O</t>
    </r>
  </si>
  <si>
    <r>
      <t>CaCl</t>
    </r>
    <r>
      <rPr>
        <vertAlign val="subscript"/>
        <sz val="11"/>
        <color theme="1"/>
        <rFont val="Calibri"/>
        <family val="2"/>
        <scheme val="minor"/>
      </rPr>
      <t>2</t>
    </r>
    <r>
      <rPr>
        <sz val="11"/>
        <color theme="1"/>
        <rFont val="Calibri"/>
        <family val="2"/>
        <scheme val="minor"/>
      </rPr>
      <t>·6H</t>
    </r>
    <r>
      <rPr>
        <vertAlign val="subscript"/>
        <sz val="11"/>
        <color theme="1"/>
        <rFont val="Calibri"/>
        <family val="2"/>
        <scheme val="minor"/>
      </rPr>
      <t>2</t>
    </r>
    <r>
      <rPr>
        <sz val="11"/>
        <color theme="1"/>
        <rFont val="Calibri"/>
        <family val="2"/>
        <scheme val="minor"/>
      </rPr>
      <t>O</t>
    </r>
  </si>
  <si>
    <r>
      <t>CaCl</t>
    </r>
    <r>
      <rPr>
        <vertAlign val="subscript"/>
        <sz val="11"/>
        <color theme="1"/>
        <rFont val="Calibri"/>
        <family val="2"/>
        <scheme val="minor"/>
      </rPr>
      <t>2</t>
    </r>
    <r>
      <rPr>
        <sz val="11"/>
        <color theme="1"/>
        <rFont val="Calibri"/>
        <family val="2"/>
        <scheme val="minor"/>
      </rPr>
      <t>·4H</t>
    </r>
    <r>
      <rPr>
        <vertAlign val="subscript"/>
        <sz val="11"/>
        <color theme="1"/>
        <rFont val="Calibri"/>
        <family val="2"/>
        <scheme val="minor"/>
      </rPr>
      <t>2</t>
    </r>
    <r>
      <rPr>
        <sz val="11"/>
        <color theme="1"/>
        <rFont val="Calibri"/>
        <family val="2"/>
        <scheme val="minor"/>
      </rPr>
      <t>O</t>
    </r>
  </si>
  <si>
    <r>
      <t>CaCl</t>
    </r>
    <r>
      <rPr>
        <vertAlign val="subscript"/>
        <sz val="11"/>
        <color theme="1"/>
        <rFont val="Calibri"/>
        <family val="2"/>
        <scheme val="minor"/>
      </rPr>
      <t>2</t>
    </r>
    <r>
      <rPr>
        <sz val="11"/>
        <color theme="1"/>
        <rFont val="Calibri"/>
        <family val="2"/>
        <scheme val="minor"/>
      </rPr>
      <t>·2H</t>
    </r>
    <r>
      <rPr>
        <vertAlign val="subscript"/>
        <sz val="11"/>
        <color theme="1"/>
        <rFont val="Calibri"/>
        <family val="2"/>
        <scheme val="minor"/>
      </rPr>
      <t>2</t>
    </r>
    <r>
      <rPr>
        <sz val="11"/>
        <color theme="1"/>
        <rFont val="Calibri"/>
        <family val="2"/>
        <scheme val="minor"/>
      </rPr>
      <t>O</t>
    </r>
  </si>
  <si>
    <t>Poco soluble</t>
  </si>
  <si>
    <t>No común, poco soluble</t>
  </si>
  <si>
    <t>No común</t>
  </si>
  <si>
    <t>Especies de Magnesio</t>
  </si>
  <si>
    <t>Sulfato de Magnesio heptahidratado</t>
  </si>
  <si>
    <t>Carbonato de Magnesio</t>
  </si>
  <si>
    <t>Cloruro de Magnesio hexahidratado</t>
  </si>
  <si>
    <t>Bicarbonato de Magnesio</t>
  </si>
  <si>
    <t>Sulfato de Magnesio anhidro</t>
  </si>
  <si>
    <t>Cloruro de Magnesio anhidro</t>
  </si>
  <si>
    <t>%Mg (g/g)</t>
  </si>
  <si>
    <r>
      <t>MgSO</t>
    </r>
    <r>
      <rPr>
        <vertAlign val="subscript"/>
        <sz val="11"/>
        <color theme="1"/>
        <rFont val="Calibri"/>
        <family val="2"/>
        <scheme val="minor"/>
      </rPr>
      <t>4</t>
    </r>
    <r>
      <rPr>
        <sz val="11"/>
        <color theme="1"/>
        <rFont val="Calibri"/>
        <family val="2"/>
        <scheme val="minor"/>
      </rPr>
      <t>·7H</t>
    </r>
    <r>
      <rPr>
        <vertAlign val="subscript"/>
        <sz val="11"/>
        <color theme="1"/>
        <rFont val="Calibri"/>
        <family val="2"/>
        <scheme val="minor"/>
      </rPr>
      <t>2</t>
    </r>
    <r>
      <rPr>
        <sz val="11"/>
        <color theme="1"/>
        <rFont val="Calibri"/>
        <family val="2"/>
        <scheme val="minor"/>
      </rPr>
      <t>O</t>
    </r>
  </si>
  <si>
    <r>
      <t>MgSO</t>
    </r>
    <r>
      <rPr>
        <vertAlign val="subscript"/>
        <sz val="11"/>
        <color theme="1"/>
        <rFont val="Calibri"/>
        <family val="2"/>
        <scheme val="minor"/>
      </rPr>
      <t>4</t>
    </r>
    <r>
      <rPr>
        <sz val="11"/>
        <color theme="1"/>
        <rFont val="Calibri"/>
        <family val="2"/>
        <scheme val="minor"/>
      </rPr>
      <t/>
    </r>
  </si>
  <si>
    <r>
      <t>MgCO</t>
    </r>
    <r>
      <rPr>
        <vertAlign val="subscript"/>
        <sz val="11"/>
        <color theme="1"/>
        <rFont val="Calibri"/>
        <family val="2"/>
        <scheme val="minor"/>
      </rPr>
      <t>3</t>
    </r>
  </si>
  <si>
    <r>
      <t>MgCl</t>
    </r>
    <r>
      <rPr>
        <vertAlign val="subscript"/>
        <sz val="11"/>
        <color theme="1"/>
        <rFont val="Calibri"/>
        <family val="2"/>
        <scheme val="minor"/>
      </rPr>
      <t>2</t>
    </r>
    <r>
      <rPr>
        <sz val="11"/>
        <color theme="1"/>
        <rFont val="Calibri"/>
        <family val="2"/>
        <scheme val="minor"/>
      </rPr>
      <t>·6H</t>
    </r>
    <r>
      <rPr>
        <vertAlign val="subscript"/>
        <sz val="11"/>
        <color theme="1"/>
        <rFont val="Calibri"/>
        <family val="2"/>
        <scheme val="minor"/>
      </rPr>
      <t>2</t>
    </r>
    <r>
      <rPr>
        <sz val="11"/>
        <color theme="1"/>
        <rFont val="Calibri"/>
        <family val="2"/>
        <scheme val="minor"/>
      </rPr>
      <t>O</t>
    </r>
  </si>
  <si>
    <r>
      <t>MgCl</t>
    </r>
    <r>
      <rPr>
        <vertAlign val="subscript"/>
        <sz val="11"/>
        <color theme="1"/>
        <rFont val="Calibri"/>
        <family val="2"/>
        <scheme val="minor"/>
      </rPr>
      <t>2</t>
    </r>
    <r>
      <rPr>
        <sz val="11"/>
        <color theme="1"/>
        <rFont val="Calibri"/>
        <family val="2"/>
        <scheme val="minor"/>
      </rPr>
      <t/>
    </r>
  </si>
  <si>
    <r>
      <t>Mg(CO</t>
    </r>
    <r>
      <rPr>
        <vertAlign val="subscript"/>
        <sz val="11"/>
        <color theme="1"/>
        <rFont val="Calibri"/>
        <family val="2"/>
        <scheme val="minor"/>
      </rPr>
      <t>3</t>
    </r>
    <r>
      <rPr>
        <sz val="11"/>
        <color theme="1"/>
        <rFont val="Calibri"/>
        <family val="2"/>
        <scheme val="minor"/>
      </rPr>
      <t>)</t>
    </r>
    <r>
      <rPr>
        <vertAlign val="subscript"/>
        <sz val="11"/>
        <color theme="1"/>
        <rFont val="Calibri"/>
        <family val="2"/>
        <scheme val="minor"/>
      </rPr>
      <t>2</t>
    </r>
  </si>
  <si>
    <t>No común, higroscópico</t>
  </si>
  <si>
    <t>Recomendado</t>
  </si>
  <si>
    <t>Más común</t>
  </si>
  <si>
    <t>Menos común</t>
  </si>
  <si>
    <t>No común, aumenta KH</t>
  </si>
  <si>
    <t>NO soluble, aumenta KH</t>
  </si>
  <si>
    <t>NO soluble, no común, aumenta KH</t>
  </si>
  <si>
    <t>Especies de Calcio</t>
  </si>
  <si>
    <t>Subir GH</t>
  </si>
  <si>
    <t>Subir KH</t>
  </si>
  <si>
    <t>www.acuariofiliamadrid.org</t>
  </si>
  <si>
    <t>Calculadora de GH</t>
  </si>
  <si>
    <t>Utiliza esta calculadora para saber cuántas sales tienes que añadir al agua de cambio para alcanzar el GH deseado.
También permite calcular disoluciones para no tener que disolver las sales en cada cambio de agua.</t>
  </si>
  <si>
    <t>Calculadora de KH</t>
  </si>
  <si>
    <t>Utiliza esta calculadora para saber cuántas sales tienes que añadir al agua de cambio para alcanzar el KH deseado.
También permite calcular disoluciones para no tener que disolver las sales en cada cambio de agua.
Modificar el KH modifica también el pH, por lo que se ha de modificar este parametro poco a poco.</t>
  </si>
  <si>
    <t>Propiedades de los compuestos</t>
  </si>
  <si>
    <t>Lista de algunos de los compuestos utilizados para subir GH y KH y sus propiedades físicas relevantes para este uso.</t>
  </si>
  <si>
    <t>Subir GH y KH</t>
  </si>
  <si>
    <t>Algunos compuestos suben a la vez GH y HK, pero son muy poco solubles, por lo que no tendremos en cuenta el efecto conjunto en ambos parámetros.</t>
  </si>
  <si>
    <t>Instrucciones</t>
  </si>
  <si>
    <t>Cada calculadora tiene una primera parte en la que se calculará la cantidad de sales a añadir a una cantidad de agua para alcanzar el valor de GH o KH que deseamos. La segunda parte de la hoja nos ayudará a preparar una disolución de estas sales para no tener que pesar en cada cambio de agua.
Los campos en color blanco son editables, para adaptar los cálculos a nuestro caso, todos los demás son de sólo lectura.</t>
  </si>
  <si>
    <t>CALCULADORA DE GH</t>
  </si>
  <si>
    <t>CALCULADORA DE GH Y KH</t>
  </si>
  <si>
    <t>Subir el GH a un volumen de agua</t>
  </si>
  <si>
    <t>Subir el GH a un acuario en funcionamento</t>
  </si>
  <si>
    <t>Si queremos subir el GH de nuestro acuario la forma correcta de hacer es poco a poco, por ejemplo de dos grados en dos grados. Para esto el procedimiento de cálculo es el siguiente:
1- Subimos el GH del grifo hasta el GH que tengamos en el acuario, usando esta calculadora.
2- Calculamos cuántas sales necesitamos para subir nuestro acuario dos grados de GH, y añadiremos estas sales también al agua del grifo.
3- Repetiremos este proceso hasta que el acuario tenga el GH deseado.</t>
  </si>
  <si>
    <t>Datos de partida</t>
  </si>
  <si>
    <t>Volumen de agua a tratar:</t>
  </si>
  <si>
    <t>dH</t>
  </si>
  <si>
    <t>Unidades de medida</t>
  </si>
  <si>
    <t>Con esta calculadora calcularás cuánto debes añadir a un volumen de agua para alcanzar el GH deseado. Esto es apropiado para subir el agua del grifo hasta el GH deseado antes de añadir agua nueva al acuario después de un cambio de agua.
El GH es la Dureza general, y mide la cantidad de calcio y magnesio que hay disueltos en el agua. Normalmente la proporción de calcio a magnesio en un agua natural se encuentra entre 3:1 y 6:1</t>
  </si>
  <si>
    <t>GH inicial del agua:</t>
  </si>
  <si>
    <t>GH final deseado:</t>
  </si>
  <si>
    <t>Proporción de Ca:Mg</t>
  </si>
  <si>
    <t>:</t>
  </si>
  <si>
    <t>Sal utilizada para añadir Calcio:</t>
  </si>
  <si>
    <t>Sal utilizada para añadir Magnesio:</t>
  </si>
  <si>
    <t>Ojo: note que algunas sales se presentan en forma de hidratos, comprueba lo que pone en la etiqueta de la sal que está usando.</t>
  </si>
  <si>
    <t>Resultados</t>
  </si>
  <si>
    <t>Datos y cálculos intermedios</t>
  </si>
  <si>
    <t>Sal</t>
  </si>
  <si>
    <t>% Ca/Mg</t>
  </si>
  <si>
    <t>GH a subir con calcio:</t>
  </si>
  <si>
    <t>GH a subir con magnesio:</t>
  </si>
  <si>
    <t>Esta calculadora está pensada para trabajar en grados alemanes de dureza (dH) como unidad de medida. Un dH es la cantidad de calcio o magnesio equivalente a 17,8 mg/l de carbonato de calcio (CaCO3).</t>
  </si>
  <si>
    <t>Error solubilidad de Calcio:</t>
  </si>
  <si>
    <t>Error solubilidad de Magnesio:</t>
  </si>
  <si>
    <t>Añadir:</t>
  </si>
  <si>
    <t>Cantidad (mg)</t>
  </si>
  <si>
    <t>Errores</t>
  </si>
  <si>
    <t>Solubilidad g/100ml</t>
  </si>
  <si>
    <t>Calculador de disoluciones</t>
  </si>
  <si>
    <t>Cantidad de disolución a preparar:</t>
  </si>
  <si>
    <t>Con el calculador de disoluciones podemos preparar una mezcla de nuestra elección de agua (destilada) y una cierta cantidad de sales, de forma que en cada cambio de agua sólo tendremos que añadir los ml de disolucíón que hayamos calculado a nuestro agua, para así alcanzar el GH deseado.</t>
  </si>
  <si>
    <t>100 ml</t>
  </si>
  <si>
    <t>250 ml</t>
  </si>
  <si>
    <t>500 ml</t>
  </si>
  <si>
    <t>Otra cantidad</t>
  </si>
  <si>
    <t>ml</t>
  </si>
  <si>
    <t>Dosis a aditar:</t>
  </si>
  <si>
    <t>ml  (se recomienda elegir un número entero y facil de medir, por ejemplo 2 ml)</t>
  </si>
  <si>
    <t>Sales a añadir:</t>
  </si>
  <si>
    <t>Cantidad (g)</t>
  </si>
  <si>
    <t>1000 ml</t>
  </si>
  <si>
    <t>2000 ml</t>
  </si>
  <si>
    <t>PROPIEDADES DE LOS COMPUESTOS</t>
  </si>
  <si>
    <t>Bicarbonato de sodio</t>
  </si>
  <si>
    <t>Carbonato de potasio</t>
  </si>
  <si>
    <t>Bicarbonato de potasio</t>
  </si>
  <si>
    <t>Carbonato de sodio</t>
  </si>
  <si>
    <r>
      <t>KHCO</t>
    </r>
    <r>
      <rPr>
        <vertAlign val="subscript"/>
        <sz val="11"/>
        <color theme="1"/>
        <rFont val="Calibri"/>
        <family val="2"/>
        <scheme val="minor"/>
      </rPr>
      <t>3</t>
    </r>
  </si>
  <si>
    <r>
      <t>NaHCO</t>
    </r>
    <r>
      <rPr>
        <vertAlign val="subscript"/>
        <sz val="11"/>
        <color theme="1"/>
        <rFont val="Calibri"/>
        <family val="2"/>
        <scheme val="minor"/>
      </rPr>
      <t>3</t>
    </r>
  </si>
  <si>
    <r>
      <t>K</t>
    </r>
    <r>
      <rPr>
        <vertAlign val="subscript"/>
        <sz val="11"/>
        <rFont val="Tahoma"/>
        <family val="2"/>
      </rPr>
      <t>2</t>
    </r>
    <r>
      <rPr>
        <sz val="11"/>
        <rFont val="Tahoma"/>
        <family val="2"/>
      </rPr>
      <t>CO</t>
    </r>
    <r>
      <rPr>
        <vertAlign val="subscript"/>
        <sz val="11"/>
        <color theme="1"/>
        <rFont val="Calibri"/>
        <family val="2"/>
        <scheme val="minor"/>
      </rPr>
      <t>3</t>
    </r>
  </si>
  <si>
    <r>
      <t>Na</t>
    </r>
    <r>
      <rPr>
        <vertAlign val="subscript"/>
        <sz val="11"/>
        <rFont val="Tahoma"/>
        <family val="2"/>
      </rPr>
      <t>2</t>
    </r>
    <r>
      <rPr>
        <sz val="11"/>
        <rFont val="Tahoma"/>
        <family val="2"/>
      </rPr>
      <t>CO</t>
    </r>
    <r>
      <rPr>
        <vertAlign val="subscript"/>
        <sz val="11"/>
        <color theme="1"/>
        <rFont val="Calibri"/>
        <family val="2"/>
        <scheme val="minor"/>
      </rPr>
      <t>3</t>
    </r>
  </si>
  <si>
    <t>NO soluble, aumenta GH</t>
  </si>
  <si>
    <t>No común, aumenta GH</t>
  </si>
  <si>
    <t>NO soluble, no común, aumenta GH</t>
  </si>
  <si>
    <t>Recomendado, sube pH</t>
  </si>
  <si>
    <t>Recomendado, sube mucho pH</t>
  </si>
  <si>
    <t>Masa para subir 1 dH a 100 l de agua (g)</t>
  </si>
  <si>
    <r>
      <t>Ca(HCO</t>
    </r>
    <r>
      <rPr>
        <vertAlign val="subscript"/>
        <sz val="11"/>
        <color theme="1"/>
        <rFont val="Calibri"/>
        <family val="2"/>
        <scheme val="minor"/>
      </rPr>
      <t>3</t>
    </r>
    <r>
      <rPr>
        <sz val="11"/>
        <color theme="1"/>
        <rFont val="Calibri"/>
        <family val="2"/>
        <scheme val="minor"/>
      </rPr>
      <t>)</t>
    </r>
    <r>
      <rPr>
        <vertAlign val="subscript"/>
        <sz val="11"/>
        <color theme="1"/>
        <rFont val="Calibri"/>
        <family val="2"/>
        <scheme val="minor"/>
      </rPr>
      <t>2</t>
    </r>
  </si>
  <si>
    <r>
      <t>Mg(HCO</t>
    </r>
    <r>
      <rPr>
        <vertAlign val="subscript"/>
        <sz val="11"/>
        <color theme="1"/>
        <rFont val="Calibri"/>
        <family val="2"/>
        <scheme val="minor"/>
      </rPr>
      <t>3</t>
    </r>
    <r>
      <rPr>
        <sz val="11"/>
        <color theme="1"/>
        <rFont val="Calibri"/>
        <family val="2"/>
        <scheme val="minor"/>
      </rPr>
      <t>)</t>
    </r>
    <r>
      <rPr>
        <vertAlign val="subscript"/>
        <sz val="11"/>
        <color theme="1"/>
        <rFont val="Calibri"/>
        <family val="2"/>
        <scheme val="minor"/>
      </rPr>
      <t>2</t>
    </r>
  </si>
  <si>
    <t>Añade sodio, no recomendado, sube pH.</t>
  </si>
  <si>
    <t>Añade sodio, no recomendado, sube mucho pH.</t>
  </si>
  <si>
    <t>ver. beta</t>
  </si>
  <si>
    <t>Subir el KH a un volumen de agua</t>
  </si>
  <si>
    <t>Con esta calculadora calcularás cuánto debes añadir a un volumen de agua para alcanzar el KH deseado. Esto es apropiado para subir el agua del grifo hasta el KH deseado antes de añadir agua nueva al acuario después de un cambio de agua.
El KH es la Dureza de carbonatos, y mide la capacidad tamponadora del agua, esto es, la capacidad que tiene el agua para no experimentar una variación brusca del pH cuando se añade un ácido o una base.
Aumentar el KH implica aumentar el pH, salvo que se añada CO2 al acuario.</t>
  </si>
  <si>
    <t>Si queremos subir el KH de nuestro acuario la forma correcta de hacer es poco a poco, por ejemplo de dos grados en dos grados. Para esto el procedimiento de cálculo es el siguiente:
1- Subimos el KH del grifo hasta el KH que tengamos en el acuario, usando esta calculadora.
2- Calculamos cuántas sales necesitamos para subir nuestro acuario dos grados de KH y añadiremos estas sales también al agua del grifo.
3- Repetiremos este proceso hasta que el acuario tenga el KH deseado.</t>
  </si>
  <si>
    <t>Esta calculadora está pensada para trabajar en grados alemanes de dureza (dH) como unidad de medida. Un dH es la cantidad de carbonatos equivalente a 17,8 mg/l de carbonato de calcio (CaCO3).</t>
  </si>
  <si>
    <t>KH inicial del agua:</t>
  </si>
  <si>
    <t>KH final deseado:</t>
  </si>
  <si>
    <t>Sal utilizada:</t>
  </si>
  <si>
    <t>Error solubilidad:</t>
  </si>
  <si>
    <t>Con el calculador de disoluciones podemos preparar una mezcla de nuestra elección de agua (destilada) y una cierta cantidad de sales, de forma que en cada cambio de agua sólo tendremos que añadir los ml de disolucíón que hayamos calculado a nuestro agua, para así alcanzar el KH deseado.</t>
  </si>
  <si>
    <t>CALCULADORA DE KH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</si>
</sst>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
    <numFmt numFmtId="165" formatCode="0.0;\ ;"/>
    <numFmt numFmtId="166" formatCode="0.0"/>
    <numFmt numFmtId="167" formatCode="0.0%"/>
    <numFmt numFmtId="168" formatCode="0.00;\ ;"/>
  </numFmts>
  <fonts count="13" x14ac:knownFonts="1">
    <font>
      <sz val="11"/>
      <color theme="1"/>
      <name val="Calibri"/>
      <family val="2"/>
      <scheme val="minor"/>
    </font>
    <font>
      <vertAlign val="subscript"/>
      <sz val="11"/>
      <color theme="1"/>
      <name val="Calibri"/>
      <family val="2"/>
      <scheme val="minor"/>
    </font>
    <font>
      <sz val="11"/>
      <color theme="1"/>
      <name val="Tahoma"/>
      <family val="2"/>
    </font>
    <font>
      <b/>
      <sz val="20"/>
      <color theme="0"/>
      <name val="Tahoma"/>
      <family val="2"/>
    </font>
    <font>
      <u/>
      <sz val="11"/>
      <color theme="10"/>
      <name val="Calibri"/>
      <family val="2"/>
      <scheme val="minor"/>
    </font>
    <font>
      <u/>
      <sz val="11"/>
      <color theme="0"/>
      <name val="Tahoma"/>
      <family val="2"/>
    </font>
    <font>
      <sz val="11"/>
      <color theme="0"/>
      <name val="Tahoma"/>
      <family val="2"/>
    </font>
    <font>
      <b/>
      <sz val="14"/>
      <color rgb="FF7BC5F2"/>
      <name val="Tahoma"/>
      <family val="2"/>
    </font>
    <font>
      <sz val="11"/>
      <name val="Tahoma"/>
      <family val="2"/>
    </font>
    <font>
      <b/>
      <sz val="11"/>
      <name val="Tahoma"/>
      <family val="2"/>
    </font>
    <font>
      <sz val="11"/>
      <color theme="1"/>
      <name val="Calibri"/>
      <family val="2"/>
      <scheme val="minor"/>
    </font>
    <font>
      <vertAlign val="subscript"/>
      <sz val="11"/>
      <name val="Tahoma"/>
      <family val="2"/>
    </font>
    <font>
      <sz val="11"/>
      <color rgb="FF112435"/>
      <name val="Tahoma"/>
      <family val="2"/>
    </font>
  </fonts>
  <fills count="8">
    <fill>
      <patternFill patternType="none"/>
    </fill>
    <fill>
      <patternFill patternType="gray125"/>
    </fill>
    <fill>
      <patternFill patternType="solid">
        <fgColor rgb="FF5286B8"/>
        <bgColor indexed="64"/>
      </patternFill>
    </fill>
    <fill>
      <patternFill patternType="solid">
        <fgColor rgb="FF112435"/>
        <bgColor indexed="64"/>
      </patternFill>
    </fill>
    <fill>
      <patternFill patternType="solid">
        <fgColor rgb="FF0E4271"/>
        <bgColor indexed="64"/>
      </patternFill>
    </fill>
    <fill>
      <patternFill patternType="solid">
        <fgColor theme="0" tint="-0.249977111117893"/>
        <bgColor indexed="64"/>
      </patternFill>
    </fill>
    <fill>
      <patternFill patternType="solid">
        <fgColor theme="0"/>
        <bgColor indexed="64"/>
      </patternFill>
    </fill>
    <fill>
      <patternFill patternType="solid">
        <fgColor rgb="FFBFBFBF"/>
        <bgColor indexed="64"/>
      </patternFill>
    </fill>
  </fills>
  <borders count="15">
    <border>
      <left/>
      <right/>
      <top/>
      <bottom/>
      <diagonal/>
    </border>
    <border>
      <left style="thin">
        <color rgb="FF5286B8"/>
      </left>
      <right/>
      <top style="thin">
        <color rgb="FF5286B8"/>
      </top>
      <bottom/>
      <diagonal/>
    </border>
    <border>
      <left/>
      <right/>
      <top style="thin">
        <color rgb="FF5286B8"/>
      </top>
      <bottom/>
      <diagonal/>
    </border>
    <border>
      <left/>
      <right style="thin">
        <color rgb="FF5286B8"/>
      </right>
      <top style="thin">
        <color rgb="FF5286B8"/>
      </top>
      <bottom/>
      <diagonal/>
    </border>
    <border>
      <left style="thin">
        <color rgb="FF5286B8"/>
      </left>
      <right/>
      <top/>
      <bottom/>
      <diagonal/>
    </border>
    <border>
      <left/>
      <right style="thin">
        <color rgb="FF5286B8"/>
      </right>
      <top/>
      <bottom/>
      <diagonal/>
    </border>
    <border>
      <left style="thin">
        <color rgb="FF5286B8"/>
      </left>
      <right/>
      <top/>
      <bottom style="thin">
        <color rgb="FF5286B8"/>
      </bottom>
      <diagonal/>
    </border>
    <border>
      <left/>
      <right/>
      <top/>
      <bottom style="thin">
        <color rgb="FF5286B8"/>
      </bottom>
      <diagonal/>
    </border>
    <border>
      <left/>
      <right style="thin">
        <color rgb="FF5286B8"/>
      </right>
      <top/>
      <bottom style="thin">
        <color rgb="FF5286B8"/>
      </bottom>
      <diagonal/>
    </border>
    <border>
      <left style="thin">
        <color rgb="FF5286B8"/>
      </left>
      <right style="thin">
        <color rgb="FF5286B8"/>
      </right>
      <top style="thin">
        <color rgb="FF5286B8"/>
      </top>
      <bottom style="thin">
        <color rgb="FF5286B8"/>
      </bottom>
      <diagonal/>
    </border>
    <border>
      <left style="thin">
        <color rgb="FF5286B8"/>
      </left>
      <right/>
      <top style="thin">
        <color rgb="FF5286B8"/>
      </top>
      <bottom style="thin">
        <color rgb="FF5286B8"/>
      </bottom>
      <diagonal/>
    </border>
    <border>
      <left/>
      <right style="thin">
        <color rgb="FF5286B8"/>
      </right>
      <top style="thin">
        <color rgb="FF5286B8"/>
      </top>
      <bottom style="thin">
        <color rgb="FF5286B8"/>
      </bottom>
      <diagonal/>
    </border>
    <border>
      <left/>
      <right/>
      <top style="thin">
        <color rgb="FF5286B8"/>
      </top>
      <bottom style="thin">
        <color rgb="FF5286B8"/>
      </bottom>
      <diagonal/>
    </border>
    <border>
      <left style="thin">
        <color rgb="FF5286B8"/>
      </left>
      <right style="thin">
        <color rgb="FF5286B8"/>
      </right>
      <top style="thin">
        <color rgb="FF5286B8"/>
      </top>
      <bottom/>
      <diagonal/>
    </border>
    <border>
      <left style="thin">
        <color rgb="FF5286B8"/>
      </left>
      <right style="thin">
        <color rgb="FF5286B8"/>
      </right>
      <top/>
      <bottom style="thin">
        <color rgb="FF5286B8"/>
      </bottom>
      <diagonal/>
    </border>
  </borders>
  <cellStyleXfs count="3">
    <xf numFmtId="0" fontId="0" fillId="0" borderId="0"/>
    <xf numFmtId="0" fontId="4" fillId="0" borderId="0" applyNumberFormat="0" applyFill="0" applyBorder="0" applyAlignment="0" applyProtection="0"/>
    <xf numFmtId="9" fontId="10" fillId="0" borderId="0" applyFont="0" applyFill="0" applyBorder="0" applyAlignment="0" applyProtection="0"/>
  </cellStyleXfs>
  <cellXfs count="80">
    <xf numFmtId="0" fontId="0" fillId="0" borderId="0" xfId="0"/>
    <xf numFmtId="0" fontId="2" fillId="3" borderId="0" xfId="0" applyFont="1" applyFill="1"/>
    <xf numFmtId="0" fontId="2" fillId="3" borderId="5" xfId="0" applyFont="1" applyFill="1" applyBorder="1"/>
    <xf numFmtId="0" fontId="2" fillId="3" borderId="0" xfId="0" applyFont="1" applyFill="1" applyBorder="1"/>
    <xf numFmtId="0" fontId="2" fillId="2" borderId="0" xfId="0" applyFont="1" applyFill="1"/>
    <xf numFmtId="0" fontId="5" fillId="3" borderId="0" xfId="1" applyFont="1" applyFill="1" applyAlignment="1">
      <alignment horizontal="left"/>
    </xf>
    <xf numFmtId="0" fontId="6" fillId="3" borderId="0" xfId="0" applyFont="1" applyFill="1" applyAlignment="1">
      <alignment horizontal="right"/>
    </xf>
    <xf numFmtId="0" fontId="8" fillId="7" borderId="0" xfId="0" applyFont="1" applyFill="1" applyAlignment="1">
      <alignment vertical="center" wrapText="1"/>
    </xf>
    <xf numFmtId="0" fontId="8" fillId="7" borderId="0" xfId="0" applyFont="1" applyFill="1" applyAlignment="1">
      <alignment horizontal="center" vertical="center" wrapText="1"/>
    </xf>
    <xf numFmtId="0" fontId="8" fillId="6" borderId="0" xfId="0" applyFont="1" applyFill="1" applyAlignment="1" applyProtection="1">
      <alignment vertical="center" wrapText="1"/>
      <protection locked="0"/>
    </xf>
    <xf numFmtId="0" fontId="8" fillId="7" borderId="9" xfId="0" applyFont="1" applyFill="1" applyBorder="1" applyAlignment="1">
      <alignment vertical="center" wrapText="1"/>
    </xf>
    <xf numFmtId="0" fontId="8" fillId="7" borderId="0" xfId="0" applyFont="1" applyFill="1" applyAlignment="1">
      <alignment horizontal="right" vertical="center" wrapText="1"/>
    </xf>
    <xf numFmtId="166" fontId="8" fillId="7" borderId="0" xfId="0" applyNumberFormat="1" applyFont="1" applyFill="1" applyAlignment="1">
      <alignment vertical="center" wrapText="1"/>
    </xf>
    <xf numFmtId="1" fontId="8" fillId="7" borderId="0" xfId="0" applyNumberFormat="1" applyFont="1" applyFill="1" applyAlignment="1">
      <alignment vertical="center" wrapText="1"/>
    </xf>
    <xf numFmtId="0" fontId="0" fillId="3" borderId="0" xfId="0" applyFill="1"/>
    <xf numFmtId="0" fontId="0" fillId="2" borderId="0" xfId="0" applyFill="1"/>
    <xf numFmtId="0" fontId="9" fillId="7" borderId="0" xfId="0" applyFont="1" applyFill="1" applyAlignment="1">
      <alignment vertical="center" wrapText="1"/>
    </xf>
    <xf numFmtId="167" fontId="8" fillId="7" borderId="9" xfId="2" applyNumberFormat="1" applyFont="1" applyFill="1" applyBorder="1" applyAlignment="1">
      <alignment vertical="center" wrapText="1"/>
    </xf>
    <xf numFmtId="0" fontId="8" fillId="7" borderId="0" xfId="0" applyFont="1" applyFill="1" applyAlignment="1">
      <alignment horizontal="right" vertical="center" wrapText="1"/>
    </xf>
    <xf numFmtId="2" fontId="8" fillId="7" borderId="9" xfId="0" applyNumberFormat="1" applyFont="1" applyFill="1" applyBorder="1" applyAlignment="1">
      <alignment vertical="center" wrapText="1"/>
    </xf>
    <xf numFmtId="0" fontId="12" fillId="3" borderId="0" xfId="0" applyFont="1" applyFill="1"/>
    <xf numFmtId="0" fontId="8" fillId="5" borderId="0" xfId="0" applyFont="1" applyFill="1" applyAlignment="1">
      <alignment horizontal="justify" vertical="center" wrapText="1"/>
    </xf>
    <xf numFmtId="0" fontId="7" fillId="4" borderId="0" xfId="0" applyFont="1" applyFill="1" applyAlignment="1">
      <alignment horizontal="left" vertical="center" indent="2"/>
    </xf>
    <xf numFmtId="0" fontId="8" fillId="5" borderId="0" xfId="0" applyFont="1" applyFill="1" applyAlignment="1">
      <alignment horizontal="justify"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8" fillId="7" borderId="0" xfId="0" applyFont="1" applyFill="1" applyAlignment="1">
      <alignment horizontal="justify" vertical="center" wrapText="1"/>
    </xf>
    <xf numFmtId="0" fontId="8" fillId="7" borderId="0" xfId="0" applyFont="1" applyFill="1" applyAlignment="1">
      <alignment horizontal="center" vertical="center" wrapText="1"/>
    </xf>
    <xf numFmtId="0" fontId="8"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protection locked="0"/>
    </xf>
    <xf numFmtId="0" fontId="8" fillId="7" borderId="10" xfId="0" applyFont="1" applyFill="1" applyBorder="1" applyAlignment="1">
      <alignment horizontal="left" vertical="center" wrapText="1"/>
    </xf>
    <xf numFmtId="0" fontId="8" fillId="7" borderId="11" xfId="0" applyFont="1" applyFill="1" applyBorder="1" applyAlignment="1">
      <alignment horizontal="left" vertical="center" wrapText="1"/>
    </xf>
    <xf numFmtId="164" fontId="8" fillId="7" borderId="10" xfId="0" applyNumberFormat="1" applyFont="1" applyFill="1" applyBorder="1" applyAlignment="1">
      <alignment horizontal="left" vertical="center" wrapText="1"/>
    </xf>
    <xf numFmtId="164" fontId="8" fillId="7" borderId="11" xfId="0" applyNumberFormat="1" applyFont="1" applyFill="1" applyBorder="1" applyAlignment="1">
      <alignment horizontal="left" vertical="center" wrapText="1"/>
    </xf>
    <xf numFmtId="0" fontId="8" fillId="7" borderId="12" xfId="0" applyFont="1" applyFill="1" applyBorder="1" applyAlignment="1">
      <alignment horizontal="left" vertical="center" wrapText="1"/>
    </xf>
    <xf numFmtId="164" fontId="8" fillId="7" borderId="13" xfId="0" applyNumberFormat="1" applyFont="1" applyFill="1" applyBorder="1" applyAlignment="1">
      <alignment horizontal="center" vertical="center" wrapText="1"/>
    </xf>
    <xf numFmtId="164" fontId="8" fillId="7" borderId="14" xfId="0" applyNumberFormat="1"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165" fontId="8" fillId="7" borderId="10" xfId="0" applyNumberFormat="1" applyFont="1" applyFill="1" applyBorder="1" applyAlignment="1">
      <alignment horizontal="right" vertical="center" wrapText="1"/>
    </xf>
    <xf numFmtId="165" fontId="8" fillId="7" borderId="11" xfId="0" applyNumberFormat="1" applyFont="1" applyFill="1" applyBorder="1" applyAlignment="1">
      <alignment horizontal="right" vertical="center" wrapText="1"/>
    </xf>
    <xf numFmtId="0" fontId="8" fillId="7" borderId="0" xfId="0" applyFont="1" applyFill="1" applyAlignment="1">
      <alignment horizontal="left" vertical="center" wrapText="1"/>
    </xf>
    <xf numFmtId="0" fontId="8" fillId="7" borderId="0" xfId="0" applyFont="1" applyFill="1" applyAlignment="1">
      <alignment horizontal="right" vertical="center" wrapText="1"/>
    </xf>
    <xf numFmtId="164" fontId="8" fillId="7" borderId="1" xfId="0" applyNumberFormat="1" applyFont="1" applyFill="1" applyBorder="1" applyAlignment="1">
      <alignment horizontal="center" vertical="center" wrapText="1"/>
    </xf>
    <xf numFmtId="164" fontId="8" fillId="7" borderId="3" xfId="0" applyNumberFormat="1" applyFont="1" applyFill="1" applyBorder="1" applyAlignment="1">
      <alignment horizontal="center" vertical="center" wrapText="1"/>
    </xf>
    <xf numFmtId="164" fontId="8" fillId="7" borderId="4" xfId="0" applyNumberFormat="1" applyFont="1" applyFill="1" applyBorder="1" applyAlignment="1">
      <alignment horizontal="center" vertical="center" wrapText="1"/>
    </xf>
    <xf numFmtId="164" fontId="8" fillId="7" borderId="5" xfId="0" applyNumberFormat="1" applyFont="1" applyFill="1" applyBorder="1" applyAlignment="1">
      <alignment horizontal="center" vertical="center" wrapText="1"/>
    </xf>
    <xf numFmtId="164" fontId="8" fillId="7" borderId="6" xfId="0" applyNumberFormat="1" applyFont="1" applyFill="1" applyBorder="1" applyAlignment="1">
      <alignment horizontal="center" vertical="center" wrapText="1"/>
    </xf>
    <xf numFmtId="164" fontId="8" fillId="7" borderId="8" xfId="0" applyNumberFormat="1" applyFont="1" applyFill="1" applyBorder="1" applyAlignment="1">
      <alignment horizontal="center" vertical="center" wrapText="1"/>
    </xf>
    <xf numFmtId="168" fontId="8" fillId="7" borderId="1" xfId="0" applyNumberFormat="1" applyFont="1" applyFill="1" applyBorder="1" applyAlignment="1">
      <alignment horizontal="center" vertical="center" wrapText="1"/>
    </xf>
    <xf numFmtId="168" fontId="8" fillId="7" borderId="3" xfId="0" applyNumberFormat="1" applyFont="1" applyFill="1" applyBorder="1" applyAlignment="1">
      <alignment horizontal="center" vertical="center" wrapText="1"/>
    </xf>
    <xf numFmtId="168" fontId="8" fillId="7" borderId="4" xfId="0" applyNumberFormat="1" applyFont="1" applyFill="1" applyBorder="1" applyAlignment="1">
      <alignment horizontal="center" vertical="center" wrapText="1"/>
    </xf>
    <xf numFmtId="168" fontId="8" fillId="7" borderId="5" xfId="0" applyNumberFormat="1" applyFont="1" applyFill="1" applyBorder="1" applyAlignment="1">
      <alignment horizontal="center" vertical="center" wrapText="1"/>
    </xf>
    <xf numFmtId="168" fontId="8" fillId="7" borderId="6" xfId="0" applyNumberFormat="1" applyFont="1" applyFill="1" applyBorder="1" applyAlignment="1">
      <alignment horizontal="center" vertical="center" wrapText="1"/>
    </xf>
    <xf numFmtId="168" fontId="8" fillId="7" borderId="8" xfId="0" applyNumberFormat="1" applyFont="1" applyFill="1" applyBorder="1" applyAlignment="1">
      <alignment horizontal="center" vertical="center" wrapText="1"/>
    </xf>
    <xf numFmtId="0" fontId="8" fillId="7" borderId="1" xfId="0" applyFont="1" applyFill="1" applyBorder="1" applyAlignment="1">
      <alignment horizontal="justify" vertical="center" wrapText="1"/>
    </xf>
    <xf numFmtId="0" fontId="8" fillId="7" borderId="2" xfId="0" applyFont="1" applyFill="1" applyBorder="1" applyAlignment="1">
      <alignment horizontal="justify" vertical="center" wrapText="1"/>
    </xf>
    <xf numFmtId="0" fontId="8" fillId="7" borderId="3" xfId="0" applyFont="1" applyFill="1" applyBorder="1" applyAlignment="1">
      <alignment horizontal="justify" vertical="center" wrapText="1"/>
    </xf>
    <xf numFmtId="0" fontId="8" fillId="7" borderId="4" xfId="0" applyFont="1" applyFill="1" applyBorder="1" applyAlignment="1">
      <alignment horizontal="justify" vertical="center" wrapText="1"/>
    </xf>
    <xf numFmtId="0" fontId="8" fillId="7" borderId="0" xfId="0" applyFont="1" applyFill="1" applyBorder="1" applyAlignment="1">
      <alignment horizontal="justify" vertical="center" wrapText="1"/>
    </xf>
    <xf numFmtId="0" fontId="8" fillId="7" borderId="5" xfId="0" applyFont="1" applyFill="1" applyBorder="1" applyAlignment="1">
      <alignment horizontal="justify" vertical="center" wrapText="1"/>
    </xf>
    <xf numFmtId="0" fontId="8" fillId="7" borderId="6" xfId="0" applyFont="1" applyFill="1" applyBorder="1" applyAlignment="1">
      <alignment horizontal="justify" vertical="center" wrapText="1"/>
    </xf>
    <xf numFmtId="0" fontId="8" fillId="7" borderId="7" xfId="0" applyFont="1" applyFill="1" applyBorder="1" applyAlignment="1">
      <alignment horizontal="justify" vertical="center" wrapText="1"/>
    </xf>
    <xf numFmtId="0" fontId="8" fillId="7" borderId="8" xfId="0" applyFont="1" applyFill="1" applyBorder="1" applyAlignment="1">
      <alignment horizontal="justify" vertical="center" wrapText="1"/>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7" xfId="0" applyFont="1" applyFill="1" applyBorder="1" applyAlignment="1">
      <alignment horizontal="center" vertical="center" wrapText="1"/>
    </xf>
    <xf numFmtId="165" fontId="8" fillId="7" borderId="10" xfId="0" applyNumberFormat="1" applyFont="1" applyFill="1" applyBorder="1" applyAlignment="1">
      <alignment horizontal="center" vertical="center" wrapText="1"/>
    </xf>
    <xf numFmtId="165" fontId="8" fillId="7" borderId="12" xfId="0" applyNumberFormat="1" applyFont="1" applyFill="1" applyBorder="1" applyAlignment="1">
      <alignment horizontal="center" vertical="center" wrapText="1"/>
    </xf>
    <xf numFmtId="165" fontId="8" fillId="7" borderId="11" xfId="0" applyNumberFormat="1"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112435"/>
      <color rgb="FF5286B8"/>
      <color rgb="FF7BC5F2"/>
      <color rgb="FFBFBFBF"/>
      <color rgb="FFF0F0F0"/>
      <color rgb="FF0E4271"/>
      <color rgb="FF00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7</xdr:col>
      <xdr:colOff>190500</xdr:colOff>
      <xdr:row>7</xdr:row>
      <xdr:rowOff>0</xdr:rowOff>
    </xdr:to>
    <xdr:pic>
      <xdr:nvPicPr>
        <xdr:cNvPr id="2" name="1 Imagen" descr="Acuariofilia Madri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76200"/>
          <a:ext cx="476250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7</xdr:col>
      <xdr:colOff>190500</xdr:colOff>
      <xdr:row>7</xdr:row>
      <xdr:rowOff>0</xdr:rowOff>
    </xdr:to>
    <xdr:pic>
      <xdr:nvPicPr>
        <xdr:cNvPr id="2" name="1 Imagen" descr="Acuariofilia Madri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76200"/>
          <a:ext cx="476250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7</xdr:col>
      <xdr:colOff>190500</xdr:colOff>
      <xdr:row>7</xdr:row>
      <xdr:rowOff>0</xdr:rowOff>
    </xdr:to>
    <xdr:pic>
      <xdr:nvPicPr>
        <xdr:cNvPr id="2" name="1 Imagen" descr="Acuariofilia Madri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76200"/>
          <a:ext cx="476250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5</xdr:col>
      <xdr:colOff>676275</xdr:colOff>
      <xdr:row>7</xdr:row>
      <xdr:rowOff>0</xdr:rowOff>
    </xdr:to>
    <xdr:pic>
      <xdr:nvPicPr>
        <xdr:cNvPr id="2" name="1 Imagen" descr="Acuariofilia Madri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42875"/>
          <a:ext cx="476250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uariofiliamadrid.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uariofiliamadrid.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cuariofiliamadrid.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acuariofiliamadri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tabSelected="1" workbookViewId="0">
      <selection activeCell="C17" sqref="C17:L18"/>
    </sheetView>
  </sheetViews>
  <sheetFormatPr baseColWidth="10" defaultRowHeight="14.25" x14ac:dyDescent="0.2"/>
  <cols>
    <col min="1" max="1" width="4.28515625" style="1" customWidth="1"/>
    <col min="2" max="13" width="11.42578125" style="4"/>
    <col min="14" max="16384" width="11.42578125" style="1"/>
  </cols>
  <sheetData>
    <row r="1" spans="2:13" x14ac:dyDescent="0.2">
      <c r="B1" s="1"/>
      <c r="C1" s="1"/>
      <c r="D1" s="1"/>
      <c r="E1" s="1"/>
      <c r="F1" s="1"/>
      <c r="G1" s="1"/>
      <c r="H1" s="1"/>
      <c r="I1" s="1"/>
      <c r="J1" s="1"/>
      <c r="K1" s="1"/>
      <c r="L1" s="1"/>
      <c r="M1" s="1"/>
    </row>
    <row r="2" spans="2:13" x14ac:dyDescent="0.2">
      <c r="B2" s="1"/>
      <c r="C2" s="1"/>
      <c r="D2" s="1"/>
      <c r="E2" s="1"/>
      <c r="F2" s="1"/>
      <c r="G2" s="1"/>
      <c r="H2" s="1"/>
      <c r="I2" s="24" t="s">
        <v>67</v>
      </c>
      <c r="J2" s="25"/>
      <c r="K2" s="25"/>
      <c r="L2" s="25"/>
      <c r="M2" s="26"/>
    </row>
    <row r="3" spans="2:13" x14ac:dyDescent="0.2">
      <c r="B3" s="1"/>
      <c r="C3" s="1"/>
      <c r="D3" s="1"/>
      <c r="E3" s="1"/>
      <c r="F3" s="1"/>
      <c r="G3" s="1"/>
      <c r="H3" s="2"/>
      <c r="I3" s="27"/>
      <c r="J3" s="28"/>
      <c r="K3" s="28"/>
      <c r="L3" s="28"/>
      <c r="M3" s="29"/>
    </row>
    <row r="4" spans="2:13" x14ac:dyDescent="0.2">
      <c r="B4" s="1"/>
      <c r="C4" s="1"/>
      <c r="D4" s="1"/>
      <c r="E4" s="1"/>
      <c r="F4" s="1"/>
      <c r="G4" s="1"/>
      <c r="H4" s="2"/>
      <c r="I4" s="30"/>
      <c r="J4" s="31"/>
      <c r="K4" s="31"/>
      <c r="L4" s="31"/>
      <c r="M4" s="32"/>
    </row>
    <row r="5" spans="2:13" x14ac:dyDescent="0.2">
      <c r="B5" s="1"/>
      <c r="C5" s="1"/>
      <c r="D5" s="1"/>
      <c r="E5" s="1"/>
      <c r="F5" s="1"/>
      <c r="G5" s="1"/>
      <c r="H5" s="3"/>
      <c r="I5" s="3"/>
      <c r="J5" s="1"/>
      <c r="K5" s="1"/>
      <c r="L5" s="1"/>
      <c r="M5" s="1"/>
    </row>
    <row r="6" spans="2:13" x14ac:dyDescent="0.2">
      <c r="B6" s="1"/>
      <c r="C6" s="1"/>
      <c r="D6" s="1"/>
      <c r="E6" s="1"/>
      <c r="F6" s="1"/>
      <c r="G6" s="1"/>
      <c r="H6" s="1"/>
      <c r="I6" s="5" t="s">
        <v>55</v>
      </c>
      <c r="J6" s="1"/>
      <c r="K6" s="1"/>
      <c r="L6" s="1"/>
      <c r="M6" s="6" t="s">
        <v>129</v>
      </c>
    </row>
    <row r="7" spans="2:13" x14ac:dyDescent="0.2">
      <c r="B7" s="1"/>
      <c r="C7" s="1"/>
      <c r="D7" s="1"/>
      <c r="E7" s="1"/>
      <c r="F7" s="1"/>
      <c r="G7" s="1"/>
      <c r="H7" s="1"/>
      <c r="I7" s="1"/>
      <c r="J7" s="1"/>
      <c r="K7" s="1"/>
      <c r="L7" s="1"/>
      <c r="M7" s="1"/>
    </row>
    <row r="11" spans="2:13" ht="14.25" customHeight="1" x14ac:dyDescent="0.2">
      <c r="C11" s="22" t="s">
        <v>56</v>
      </c>
      <c r="D11" s="22"/>
      <c r="E11" s="22"/>
      <c r="F11" s="22"/>
      <c r="G11" s="22"/>
      <c r="H11" s="22"/>
      <c r="I11" s="22"/>
      <c r="J11" s="22"/>
      <c r="K11" s="22"/>
      <c r="L11" s="22"/>
    </row>
    <row r="12" spans="2:13" ht="14.25" customHeight="1" x14ac:dyDescent="0.2">
      <c r="C12" s="22"/>
      <c r="D12" s="22"/>
      <c r="E12" s="22"/>
      <c r="F12" s="22"/>
      <c r="G12" s="22"/>
      <c r="H12" s="22"/>
      <c r="I12" s="22"/>
      <c r="J12" s="22"/>
      <c r="K12" s="22"/>
      <c r="L12" s="22"/>
    </row>
    <row r="13" spans="2:13" x14ac:dyDescent="0.2">
      <c r="C13" s="21" t="s">
        <v>57</v>
      </c>
      <c r="D13" s="23"/>
      <c r="E13" s="23"/>
      <c r="F13" s="23"/>
      <c r="G13" s="23"/>
      <c r="H13" s="23"/>
      <c r="I13" s="23"/>
      <c r="J13" s="23"/>
      <c r="K13" s="23"/>
      <c r="L13" s="23"/>
    </row>
    <row r="14" spans="2:13" x14ac:dyDescent="0.2">
      <c r="C14" s="23"/>
      <c r="D14" s="23"/>
      <c r="E14" s="23"/>
      <c r="F14" s="23"/>
      <c r="G14" s="23"/>
      <c r="H14" s="23"/>
      <c r="I14" s="23"/>
      <c r="J14" s="23"/>
      <c r="K14" s="23"/>
      <c r="L14" s="23"/>
    </row>
    <row r="15" spans="2:13" x14ac:dyDescent="0.2">
      <c r="C15" s="23"/>
      <c r="D15" s="23"/>
      <c r="E15" s="23"/>
      <c r="F15" s="23"/>
      <c r="G15" s="23"/>
      <c r="H15" s="23"/>
      <c r="I15" s="23"/>
      <c r="J15" s="23"/>
      <c r="K15" s="23"/>
      <c r="L15" s="23"/>
    </row>
    <row r="17" spans="3:12" ht="14.25" customHeight="1" x14ac:dyDescent="0.2">
      <c r="C17" s="22" t="s">
        <v>58</v>
      </c>
      <c r="D17" s="22"/>
      <c r="E17" s="22"/>
      <c r="F17" s="22"/>
      <c r="G17" s="22"/>
      <c r="H17" s="22"/>
      <c r="I17" s="22"/>
      <c r="J17" s="22"/>
      <c r="K17" s="22"/>
      <c r="L17" s="22"/>
    </row>
    <row r="18" spans="3:12" ht="14.25" customHeight="1" x14ac:dyDescent="0.2">
      <c r="C18" s="22"/>
      <c r="D18" s="22"/>
      <c r="E18" s="22"/>
      <c r="F18" s="22"/>
      <c r="G18" s="22"/>
      <c r="H18" s="22"/>
      <c r="I18" s="22"/>
      <c r="J18" s="22"/>
      <c r="K18" s="22"/>
      <c r="L18" s="22"/>
    </row>
    <row r="19" spans="3:12" x14ac:dyDescent="0.2">
      <c r="C19" s="21" t="s">
        <v>59</v>
      </c>
      <c r="D19" s="23"/>
      <c r="E19" s="23"/>
      <c r="F19" s="23"/>
      <c r="G19" s="23"/>
      <c r="H19" s="23"/>
      <c r="I19" s="23"/>
      <c r="J19" s="23"/>
      <c r="K19" s="23"/>
      <c r="L19" s="23"/>
    </row>
    <row r="20" spans="3:12" x14ac:dyDescent="0.2">
      <c r="C20" s="23"/>
      <c r="D20" s="23"/>
      <c r="E20" s="23"/>
      <c r="F20" s="23"/>
      <c r="G20" s="23"/>
      <c r="H20" s="23"/>
      <c r="I20" s="23"/>
      <c r="J20" s="23"/>
      <c r="K20" s="23"/>
      <c r="L20" s="23"/>
    </row>
    <row r="21" spans="3:12" x14ac:dyDescent="0.2">
      <c r="C21" s="23"/>
      <c r="D21" s="23"/>
      <c r="E21" s="23"/>
      <c r="F21" s="23"/>
      <c r="G21" s="23"/>
      <c r="H21" s="23"/>
      <c r="I21" s="23"/>
      <c r="J21" s="23"/>
      <c r="K21" s="23"/>
      <c r="L21" s="23"/>
    </row>
    <row r="23" spans="3:12" x14ac:dyDescent="0.2">
      <c r="C23" s="22" t="s">
        <v>62</v>
      </c>
      <c r="D23" s="22"/>
      <c r="E23" s="22"/>
      <c r="F23" s="22"/>
      <c r="G23" s="22"/>
      <c r="H23" s="22"/>
      <c r="I23" s="22"/>
      <c r="J23" s="22"/>
      <c r="K23" s="22"/>
      <c r="L23" s="22"/>
    </row>
    <row r="24" spans="3:12" x14ac:dyDescent="0.2">
      <c r="C24" s="22"/>
      <c r="D24" s="22"/>
      <c r="E24" s="22"/>
      <c r="F24" s="22"/>
      <c r="G24" s="22"/>
      <c r="H24" s="22"/>
      <c r="I24" s="22"/>
      <c r="J24" s="22"/>
      <c r="K24" s="22"/>
      <c r="L24" s="22"/>
    </row>
    <row r="25" spans="3:12" x14ac:dyDescent="0.2">
      <c r="C25" s="21" t="s">
        <v>63</v>
      </c>
      <c r="D25" s="23"/>
      <c r="E25" s="23"/>
      <c r="F25" s="23"/>
      <c r="G25" s="23"/>
      <c r="H25" s="23"/>
      <c r="I25" s="23"/>
      <c r="J25" s="23"/>
      <c r="K25" s="23"/>
      <c r="L25" s="23"/>
    </row>
    <row r="26" spans="3:12" x14ac:dyDescent="0.2">
      <c r="C26" s="23"/>
      <c r="D26" s="23"/>
      <c r="E26" s="23"/>
      <c r="F26" s="23"/>
      <c r="G26" s="23"/>
      <c r="H26" s="23"/>
      <c r="I26" s="23"/>
      <c r="J26" s="23"/>
      <c r="K26" s="23"/>
      <c r="L26" s="23"/>
    </row>
    <row r="27" spans="3:12" x14ac:dyDescent="0.2">
      <c r="C27" s="23"/>
      <c r="D27" s="23"/>
      <c r="E27" s="23"/>
      <c r="F27" s="23"/>
      <c r="G27" s="23"/>
      <c r="H27" s="23"/>
      <c r="I27" s="23"/>
      <c r="J27" s="23"/>
      <c r="K27" s="23"/>
      <c r="L27" s="23"/>
    </row>
    <row r="29" spans="3:12" ht="14.25" customHeight="1" x14ac:dyDescent="0.2">
      <c r="C29" s="22" t="s">
        <v>60</v>
      </c>
      <c r="D29" s="22"/>
      <c r="E29" s="22"/>
      <c r="F29" s="22"/>
      <c r="G29" s="22"/>
      <c r="H29" s="22"/>
      <c r="I29" s="22"/>
      <c r="J29" s="22"/>
      <c r="K29" s="22"/>
      <c r="L29" s="22"/>
    </row>
    <row r="30" spans="3:12" ht="14.25" customHeight="1" x14ac:dyDescent="0.2">
      <c r="C30" s="22"/>
      <c r="D30" s="22"/>
      <c r="E30" s="22"/>
      <c r="F30" s="22"/>
      <c r="G30" s="22"/>
      <c r="H30" s="22"/>
      <c r="I30" s="22"/>
      <c r="J30" s="22"/>
      <c r="K30" s="22"/>
      <c r="L30" s="22"/>
    </row>
    <row r="31" spans="3:12" x14ac:dyDescent="0.2">
      <c r="C31" s="21" t="s">
        <v>61</v>
      </c>
      <c r="D31" s="23"/>
      <c r="E31" s="23"/>
      <c r="F31" s="23"/>
      <c r="G31" s="23"/>
      <c r="H31" s="23"/>
      <c r="I31" s="23"/>
      <c r="J31" s="23"/>
      <c r="K31" s="23"/>
      <c r="L31" s="23"/>
    </row>
    <row r="32" spans="3:12" x14ac:dyDescent="0.2">
      <c r="C32" s="23"/>
      <c r="D32" s="23"/>
      <c r="E32" s="23"/>
      <c r="F32" s="23"/>
      <c r="G32" s="23"/>
      <c r="H32" s="23"/>
      <c r="I32" s="23"/>
      <c r="J32" s="23"/>
      <c r="K32" s="23"/>
      <c r="L32" s="23"/>
    </row>
    <row r="33" spans="3:12" x14ac:dyDescent="0.2">
      <c r="C33" s="23"/>
      <c r="D33" s="23"/>
      <c r="E33" s="23"/>
      <c r="F33" s="23"/>
      <c r="G33" s="23"/>
      <c r="H33" s="23"/>
      <c r="I33" s="23"/>
      <c r="J33" s="23"/>
      <c r="K33" s="23"/>
      <c r="L33" s="23"/>
    </row>
    <row r="35" spans="3:12" x14ac:dyDescent="0.2">
      <c r="C35" s="22" t="s">
        <v>64</v>
      </c>
      <c r="D35" s="22"/>
      <c r="E35" s="22"/>
      <c r="F35" s="22"/>
      <c r="G35" s="22"/>
      <c r="H35" s="22"/>
      <c r="I35" s="22"/>
      <c r="J35" s="22"/>
      <c r="K35" s="22"/>
      <c r="L35" s="22"/>
    </row>
    <row r="36" spans="3:12" x14ac:dyDescent="0.2">
      <c r="C36" s="22"/>
      <c r="D36" s="22"/>
      <c r="E36" s="22"/>
      <c r="F36" s="22"/>
      <c r="G36" s="22"/>
      <c r="H36" s="22"/>
      <c r="I36" s="22"/>
      <c r="J36" s="22"/>
      <c r="K36" s="22"/>
      <c r="L36" s="22"/>
    </row>
    <row r="37" spans="3:12" ht="14.25" customHeight="1" x14ac:dyDescent="0.2">
      <c r="C37" s="21" t="s">
        <v>65</v>
      </c>
      <c r="D37" s="21"/>
      <c r="E37" s="21"/>
      <c r="F37" s="21"/>
      <c r="G37" s="21"/>
      <c r="H37" s="21"/>
      <c r="I37" s="21"/>
      <c r="J37" s="21"/>
      <c r="K37" s="21"/>
      <c r="L37" s="21"/>
    </row>
    <row r="38" spans="3:12" x14ac:dyDescent="0.2">
      <c r="C38" s="21"/>
      <c r="D38" s="21"/>
      <c r="E38" s="21"/>
      <c r="F38" s="21"/>
      <c r="G38" s="21"/>
      <c r="H38" s="21"/>
      <c r="I38" s="21"/>
      <c r="J38" s="21"/>
      <c r="K38" s="21"/>
      <c r="L38" s="21"/>
    </row>
    <row r="39" spans="3:12" x14ac:dyDescent="0.2">
      <c r="C39" s="21"/>
      <c r="D39" s="21"/>
      <c r="E39" s="21"/>
      <c r="F39" s="21"/>
      <c r="G39" s="21"/>
      <c r="H39" s="21"/>
      <c r="I39" s="21"/>
      <c r="J39" s="21"/>
      <c r="K39" s="21"/>
      <c r="L39" s="21"/>
    </row>
    <row r="40" spans="3:12" x14ac:dyDescent="0.2">
      <c r="C40" s="21"/>
      <c r="D40" s="21"/>
      <c r="E40" s="21"/>
      <c r="F40" s="21"/>
      <c r="G40" s="21"/>
      <c r="H40" s="21"/>
      <c r="I40" s="21"/>
      <c r="J40" s="21"/>
      <c r="K40" s="21"/>
      <c r="L40" s="21"/>
    </row>
  </sheetData>
  <sheetProtection sheet="1" objects="1" scenarios="1" selectLockedCells="1" selectUnlockedCells="1"/>
  <mergeCells count="11">
    <mergeCell ref="I2:M4"/>
    <mergeCell ref="C11:L12"/>
    <mergeCell ref="C13:L15"/>
    <mergeCell ref="C17:L18"/>
    <mergeCell ref="C19:L21"/>
    <mergeCell ref="C37:L40"/>
    <mergeCell ref="C23:L24"/>
    <mergeCell ref="C25:L27"/>
    <mergeCell ref="C29:L30"/>
    <mergeCell ref="C31:L33"/>
    <mergeCell ref="C35:L36"/>
  </mergeCells>
  <hyperlinks>
    <hyperlink ref="I6" r:id="rId1"/>
    <hyperlink ref="C11:L12" location="'Calculadora de GH'!A1" display="Calculadora de GH"/>
    <hyperlink ref="C29:L30" location="'Propiedades compuestos'!A1" display="Propiedades de los compuestos"/>
    <hyperlink ref="C17:L18" location="'Calculadora de KH'!A1" display="Calculadora de KH"/>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6"/>
  <sheetViews>
    <sheetView workbookViewId="0">
      <selection activeCell="F37" sqref="F37"/>
    </sheetView>
  </sheetViews>
  <sheetFormatPr baseColWidth="10" defaultRowHeight="14.25" x14ac:dyDescent="0.2"/>
  <cols>
    <col min="1" max="1" width="4.28515625" style="1" customWidth="1"/>
    <col min="2" max="13" width="11.42578125" style="4"/>
    <col min="14" max="16384" width="11.42578125" style="1"/>
  </cols>
  <sheetData>
    <row r="1" spans="2:13" x14ac:dyDescent="0.2">
      <c r="B1" s="1"/>
      <c r="C1" s="1"/>
      <c r="D1" s="1"/>
      <c r="E1" s="1"/>
      <c r="F1" s="1"/>
      <c r="G1" s="1"/>
      <c r="H1" s="1"/>
      <c r="I1" s="1"/>
      <c r="J1" s="1"/>
      <c r="K1" s="1"/>
      <c r="L1" s="1"/>
      <c r="M1" s="1"/>
    </row>
    <row r="2" spans="2:13" x14ac:dyDescent="0.2">
      <c r="B2" s="1"/>
      <c r="C2" s="1"/>
      <c r="D2" s="1"/>
      <c r="E2" s="1"/>
      <c r="F2" s="1"/>
      <c r="G2" s="1"/>
      <c r="H2" s="1"/>
      <c r="I2" s="24" t="s">
        <v>66</v>
      </c>
      <c r="J2" s="25"/>
      <c r="K2" s="25"/>
      <c r="L2" s="25"/>
      <c r="M2" s="26"/>
    </row>
    <row r="3" spans="2:13" x14ac:dyDescent="0.2">
      <c r="B3" s="1"/>
      <c r="C3" s="1"/>
      <c r="D3" s="1"/>
      <c r="E3" s="1"/>
      <c r="F3" s="1"/>
      <c r="G3" s="1"/>
      <c r="H3" s="2"/>
      <c r="I3" s="27"/>
      <c r="J3" s="28"/>
      <c r="K3" s="28"/>
      <c r="L3" s="28"/>
      <c r="M3" s="29"/>
    </row>
    <row r="4" spans="2:13" x14ac:dyDescent="0.2">
      <c r="B4" s="1"/>
      <c r="C4" s="1"/>
      <c r="D4" s="1"/>
      <c r="E4" s="1"/>
      <c r="F4" s="1"/>
      <c r="G4" s="1"/>
      <c r="H4" s="2"/>
      <c r="I4" s="30"/>
      <c r="J4" s="31"/>
      <c r="K4" s="31"/>
      <c r="L4" s="31"/>
      <c r="M4" s="32"/>
    </row>
    <row r="5" spans="2:13" x14ac:dyDescent="0.2">
      <c r="B5" s="1"/>
      <c r="C5" s="1"/>
      <c r="D5" s="1"/>
      <c r="E5" s="1"/>
      <c r="F5" s="1"/>
      <c r="G5" s="1"/>
      <c r="H5" s="3"/>
      <c r="I5" s="3"/>
      <c r="J5" s="1"/>
      <c r="K5" s="1"/>
      <c r="L5" s="1"/>
      <c r="M5" s="1"/>
    </row>
    <row r="6" spans="2:13" x14ac:dyDescent="0.2">
      <c r="B6" s="1"/>
      <c r="C6" s="1"/>
      <c r="D6" s="1"/>
      <c r="E6" s="1"/>
      <c r="F6" s="1"/>
      <c r="G6" s="1"/>
      <c r="H6" s="1"/>
      <c r="I6" s="5" t="s">
        <v>55</v>
      </c>
      <c r="J6" s="1"/>
      <c r="K6" s="1"/>
      <c r="L6" s="1"/>
      <c r="M6" s="6" t="s">
        <v>129</v>
      </c>
    </row>
    <row r="7" spans="2:13" x14ac:dyDescent="0.2">
      <c r="B7" s="1"/>
      <c r="C7" s="1"/>
      <c r="D7" s="1"/>
      <c r="E7" s="1"/>
      <c r="F7" s="1"/>
      <c r="G7" s="1"/>
      <c r="H7" s="1"/>
      <c r="I7" s="1"/>
      <c r="J7" s="1"/>
      <c r="K7" s="1"/>
      <c r="L7" s="1"/>
      <c r="M7" s="1"/>
    </row>
    <row r="11" spans="2:13" x14ac:dyDescent="0.2">
      <c r="C11" s="22" t="s">
        <v>68</v>
      </c>
      <c r="D11" s="22"/>
      <c r="E11" s="22"/>
      <c r="F11" s="22"/>
      <c r="G11" s="22"/>
      <c r="H11" s="22"/>
      <c r="I11" s="22"/>
      <c r="J11" s="22"/>
      <c r="K11" s="22"/>
      <c r="L11" s="22"/>
    </row>
    <row r="12" spans="2:13" x14ac:dyDescent="0.2">
      <c r="C12" s="22"/>
      <c r="D12" s="22"/>
      <c r="E12" s="22"/>
      <c r="F12" s="22"/>
      <c r="G12" s="22"/>
      <c r="H12" s="22"/>
      <c r="I12" s="22"/>
      <c r="J12" s="22"/>
      <c r="K12" s="22"/>
      <c r="L12" s="22"/>
    </row>
    <row r="13" spans="2:13" ht="14.25" customHeight="1" x14ac:dyDescent="0.2">
      <c r="C13" s="21" t="s">
        <v>75</v>
      </c>
      <c r="D13" s="21"/>
      <c r="E13" s="21"/>
      <c r="F13" s="21"/>
      <c r="G13" s="21"/>
      <c r="H13" s="21"/>
      <c r="I13" s="21"/>
      <c r="J13" s="21"/>
      <c r="K13" s="21"/>
      <c r="L13" s="21"/>
    </row>
    <row r="14" spans="2:13" x14ac:dyDescent="0.2">
      <c r="C14" s="21"/>
      <c r="D14" s="21"/>
      <c r="E14" s="21"/>
      <c r="F14" s="21"/>
      <c r="G14" s="21"/>
      <c r="H14" s="21"/>
      <c r="I14" s="21"/>
      <c r="J14" s="21"/>
      <c r="K14" s="21"/>
      <c r="L14" s="21"/>
    </row>
    <row r="15" spans="2:13" x14ac:dyDescent="0.2">
      <c r="C15" s="21"/>
      <c r="D15" s="21"/>
      <c r="E15" s="21"/>
      <c r="F15" s="21"/>
      <c r="G15" s="21"/>
      <c r="H15" s="21"/>
      <c r="I15" s="21"/>
      <c r="J15" s="21"/>
      <c r="K15" s="21"/>
      <c r="L15" s="21"/>
    </row>
    <row r="16" spans="2:13" x14ac:dyDescent="0.2">
      <c r="C16" s="21"/>
      <c r="D16" s="21"/>
      <c r="E16" s="21"/>
      <c r="F16" s="21"/>
      <c r="G16" s="21"/>
      <c r="H16" s="21"/>
      <c r="I16" s="21"/>
      <c r="J16" s="21"/>
      <c r="K16" s="21"/>
      <c r="L16" s="21"/>
    </row>
    <row r="17" spans="3:12" x14ac:dyDescent="0.2">
      <c r="C17" s="21"/>
      <c r="D17" s="21"/>
      <c r="E17" s="21"/>
      <c r="F17" s="21"/>
      <c r="G17" s="21"/>
      <c r="H17" s="21"/>
      <c r="I17" s="21"/>
      <c r="J17" s="21"/>
      <c r="K17" s="21"/>
      <c r="L17" s="21"/>
    </row>
    <row r="19" spans="3:12" ht="14.25" customHeight="1" x14ac:dyDescent="0.2">
      <c r="C19" s="22" t="s">
        <v>69</v>
      </c>
      <c r="D19" s="22"/>
      <c r="E19" s="22"/>
      <c r="F19" s="22"/>
      <c r="G19" s="22"/>
      <c r="H19" s="22"/>
      <c r="I19" s="22"/>
      <c r="J19" s="22"/>
      <c r="K19" s="22"/>
      <c r="L19" s="22"/>
    </row>
    <row r="20" spans="3:12" ht="14.25" customHeight="1" x14ac:dyDescent="0.2">
      <c r="C20" s="22"/>
      <c r="D20" s="22"/>
      <c r="E20" s="22"/>
      <c r="F20" s="22"/>
      <c r="G20" s="22"/>
      <c r="H20" s="22"/>
      <c r="I20" s="22"/>
      <c r="J20" s="22"/>
      <c r="K20" s="22"/>
      <c r="L20" s="22"/>
    </row>
    <row r="21" spans="3:12" ht="14.25" customHeight="1" x14ac:dyDescent="0.2">
      <c r="C21" s="33" t="s">
        <v>70</v>
      </c>
      <c r="D21" s="33"/>
      <c r="E21" s="33"/>
      <c r="F21" s="33"/>
      <c r="G21" s="33"/>
      <c r="H21" s="33"/>
      <c r="I21" s="33"/>
      <c r="J21" s="33"/>
      <c r="K21" s="33"/>
      <c r="L21" s="33"/>
    </row>
    <row r="22" spans="3:12" x14ac:dyDescent="0.2">
      <c r="C22" s="33"/>
      <c r="D22" s="33"/>
      <c r="E22" s="33"/>
      <c r="F22" s="33"/>
      <c r="G22" s="33"/>
      <c r="H22" s="33"/>
      <c r="I22" s="33"/>
      <c r="J22" s="33"/>
      <c r="K22" s="33"/>
      <c r="L22" s="33"/>
    </row>
    <row r="23" spans="3:12" x14ac:dyDescent="0.2">
      <c r="C23" s="33"/>
      <c r="D23" s="33"/>
      <c r="E23" s="33"/>
      <c r="F23" s="33"/>
      <c r="G23" s="33"/>
      <c r="H23" s="33"/>
      <c r="I23" s="33"/>
      <c r="J23" s="33"/>
      <c r="K23" s="33"/>
      <c r="L23" s="33"/>
    </row>
    <row r="24" spans="3:12" x14ac:dyDescent="0.2">
      <c r="C24" s="33"/>
      <c r="D24" s="33"/>
      <c r="E24" s="33"/>
      <c r="F24" s="33"/>
      <c r="G24" s="33"/>
      <c r="H24" s="33"/>
      <c r="I24" s="33"/>
      <c r="J24" s="33"/>
      <c r="K24" s="33"/>
      <c r="L24" s="33"/>
    </row>
    <row r="25" spans="3:12" ht="14.25" customHeight="1" x14ac:dyDescent="0.2">
      <c r="C25" s="33"/>
      <c r="D25" s="33"/>
      <c r="E25" s="33"/>
      <c r="F25" s="33"/>
      <c r="G25" s="33"/>
      <c r="H25" s="33"/>
      <c r="I25" s="33"/>
      <c r="J25" s="33"/>
      <c r="K25" s="33"/>
      <c r="L25" s="33"/>
    </row>
    <row r="26" spans="3:12" ht="14.25" customHeight="1" x14ac:dyDescent="0.2">
      <c r="C26" s="33"/>
      <c r="D26" s="33"/>
      <c r="E26" s="33"/>
      <c r="F26" s="33"/>
      <c r="G26" s="33"/>
      <c r="H26" s="33"/>
      <c r="I26" s="33"/>
      <c r="J26" s="33"/>
      <c r="K26" s="33"/>
      <c r="L26" s="33"/>
    </row>
    <row r="27" spans="3:12" ht="14.25" customHeight="1" x14ac:dyDescent="0.2"/>
    <row r="28" spans="3:12" ht="14.25" customHeight="1" x14ac:dyDescent="0.2">
      <c r="C28" s="22" t="s">
        <v>74</v>
      </c>
      <c r="D28" s="22"/>
      <c r="E28" s="22"/>
      <c r="F28" s="22"/>
      <c r="G28" s="22"/>
      <c r="H28" s="22"/>
      <c r="I28" s="22"/>
      <c r="J28" s="22"/>
      <c r="K28" s="22"/>
      <c r="L28" s="22"/>
    </row>
    <row r="29" spans="3:12" ht="14.25" customHeight="1" x14ac:dyDescent="0.2">
      <c r="C29" s="22"/>
      <c r="D29" s="22"/>
      <c r="E29" s="22"/>
      <c r="F29" s="22"/>
      <c r="G29" s="22"/>
      <c r="H29" s="22"/>
      <c r="I29" s="22"/>
      <c r="J29" s="22"/>
      <c r="K29" s="22"/>
      <c r="L29" s="22"/>
    </row>
    <row r="30" spans="3:12" ht="14.25" customHeight="1" x14ac:dyDescent="0.2">
      <c r="C30" s="21" t="s">
        <v>89</v>
      </c>
      <c r="D30" s="23"/>
      <c r="E30" s="23"/>
      <c r="F30" s="23"/>
      <c r="G30" s="23"/>
      <c r="H30" s="23"/>
      <c r="I30" s="23"/>
      <c r="J30" s="23"/>
      <c r="K30" s="23"/>
      <c r="L30" s="23"/>
    </row>
    <row r="31" spans="3:12" ht="14.25" customHeight="1" x14ac:dyDescent="0.2">
      <c r="C31" s="23"/>
      <c r="D31" s="23"/>
      <c r="E31" s="23"/>
      <c r="F31" s="23"/>
      <c r="G31" s="23"/>
      <c r="H31" s="23"/>
      <c r="I31" s="23"/>
      <c r="J31" s="23"/>
      <c r="K31" s="23"/>
      <c r="L31" s="23"/>
    </row>
    <row r="32" spans="3:12" ht="14.25" customHeight="1" x14ac:dyDescent="0.2">
      <c r="C32" s="23"/>
      <c r="D32" s="23"/>
      <c r="E32" s="23"/>
      <c r="F32" s="23"/>
      <c r="G32" s="23"/>
      <c r="H32" s="23"/>
      <c r="I32" s="23"/>
      <c r="J32" s="23"/>
      <c r="K32" s="23"/>
      <c r="L32" s="23"/>
    </row>
    <row r="33" spans="3:12" ht="14.25" customHeight="1" x14ac:dyDescent="0.2"/>
    <row r="34" spans="3:12" x14ac:dyDescent="0.2">
      <c r="C34" s="22" t="s">
        <v>71</v>
      </c>
      <c r="D34" s="22"/>
      <c r="E34" s="22"/>
      <c r="F34" s="22"/>
      <c r="G34" s="22"/>
      <c r="H34" s="22"/>
      <c r="I34" s="22"/>
      <c r="J34" s="22"/>
      <c r="K34" s="22"/>
      <c r="L34" s="22"/>
    </row>
    <row r="35" spans="3:12" x14ac:dyDescent="0.2">
      <c r="C35" s="22"/>
      <c r="D35" s="22"/>
      <c r="E35" s="22"/>
      <c r="F35" s="22"/>
      <c r="G35" s="22"/>
      <c r="H35" s="22"/>
      <c r="I35" s="22"/>
      <c r="J35" s="22"/>
      <c r="K35" s="22"/>
      <c r="L35" s="22"/>
    </row>
    <row r="36" spans="3:12" ht="14.25" customHeight="1" x14ac:dyDescent="0.2">
      <c r="C36" s="7"/>
      <c r="D36" s="7"/>
      <c r="E36" s="7"/>
      <c r="F36" s="7"/>
      <c r="G36" s="7"/>
      <c r="H36" s="7"/>
      <c r="I36" s="7"/>
      <c r="J36" s="7"/>
      <c r="K36" s="7"/>
      <c r="L36" s="7"/>
    </row>
    <row r="37" spans="3:12" ht="14.25" customHeight="1" x14ac:dyDescent="0.2">
      <c r="C37" s="34" t="s">
        <v>72</v>
      </c>
      <c r="D37" s="34"/>
      <c r="E37" s="34"/>
      <c r="F37" s="9"/>
      <c r="G37" s="7" t="s">
        <v>2</v>
      </c>
      <c r="H37" s="7"/>
      <c r="I37" s="7"/>
      <c r="J37" s="7"/>
      <c r="K37" s="7"/>
      <c r="L37" s="7"/>
    </row>
    <row r="38" spans="3:12" ht="14.25" customHeight="1" x14ac:dyDescent="0.2">
      <c r="C38" s="34" t="s">
        <v>76</v>
      </c>
      <c r="D38" s="34"/>
      <c r="E38" s="34"/>
      <c r="F38" s="9"/>
      <c r="G38" s="7" t="s">
        <v>73</v>
      </c>
      <c r="H38" s="7"/>
      <c r="I38" s="7"/>
      <c r="J38" s="7"/>
      <c r="K38" s="7"/>
      <c r="L38" s="7"/>
    </row>
    <row r="39" spans="3:12" ht="14.25" customHeight="1" x14ac:dyDescent="0.2">
      <c r="C39" s="34" t="s">
        <v>77</v>
      </c>
      <c r="D39" s="34"/>
      <c r="E39" s="34"/>
      <c r="F39" s="9"/>
      <c r="G39" s="7" t="s">
        <v>73</v>
      </c>
      <c r="H39" s="7"/>
      <c r="I39" s="7"/>
      <c r="J39" s="7"/>
      <c r="K39" s="7"/>
      <c r="L39" s="7"/>
    </row>
    <row r="40" spans="3:12" x14ac:dyDescent="0.2">
      <c r="C40" s="34" t="s">
        <v>78</v>
      </c>
      <c r="D40" s="34"/>
      <c r="E40" s="34"/>
      <c r="F40" s="9"/>
      <c r="G40" s="8" t="s">
        <v>79</v>
      </c>
      <c r="H40" s="9"/>
      <c r="I40" s="7"/>
      <c r="J40" s="7"/>
      <c r="K40" s="7"/>
      <c r="L40" s="7"/>
    </row>
    <row r="41" spans="3:12" ht="14.25" customHeight="1" x14ac:dyDescent="0.2">
      <c r="C41" s="34" t="s">
        <v>80</v>
      </c>
      <c r="D41" s="34"/>
      <c r="E41" s="34"/>
      <c r="F41" s="35"/>
      <c r="G41" s="35"/>
      <c r="H41" s="35"/>
      <c r="I41" s="34" t="str">
        <f>IF(F41&lt;&gt;"",VLOOKUP(F41,'Propiedades compuestos'!$D$14:$I$21,6,FALSE),"")</f>
        <v/>
      </c>
      <c r="J41" s="34"/>
      <c r="K41" s="34"/>
      <c r="L41" s="7"/>
    </row>
    <row r="42" spans="3:12" x14ac:dyDescent="0.2">
      <c r="C42" s="34" t="s">
        <v>81</v>
      </c>
      <c r="D42" s="34"/>
      <c r="E42" s="34"/>
      <c r="F42" s="36"/>
      <c r="G42" s="36"/>
      <c r="H42" s="36"/>
      <c r="I42" s="34" t="str">
        <f>IF(F42&lt;&gt;"",VLOOKUP(F42,'Propiedades compuestos'!$D$26:$I$31,6,FALSE),"")</f>
        <v/>
      </c>
      <c r="J42" s="34"/>
      <c r="K42" s="34"/>
      <c r="L42" s="7"/>
    </row>
    <row r="43" spans="3:12" ht="14.25" customHeight="1" x14ac:dyDescent="0.2">
      <c r="C43" s="33" t="s">
        <v>82</v>
      </c>
      <c r="D43" s="33"/>
      <c r="E43" s="33"/>
      <c r="F43" s="33"/>
      <c r="G43" s="33"/>
      <c r="H43" s="33"/>
      <c r="I43" s="33"/>
      <c r="J43" s="33"/>
      <c r="K43" s="33"/>
      <c r="L43" s="33"/>
    </row>
    <row r="44" spans="3:12" ht="14.25" customHeight="1" x14ac:dyDescent="0.2">
      <c r="C44" s="33"/>
      <c r="D44" s="33"/>
      <c r="E44" s="33"/>
      <c r="F44" s="33"/>
      <c r="G44" s="33"/>
      <c r="H44" s="33"/>
      <c r="I44" s="33"/>
      <c r="J44" s="33"/>
      <c r="K44" s="33"/>
      <c r="L44" s="33"/>
    </row>
    <row r="45" spans="3:12" ht="14.25" customHeight="1" x14ac:dyDescent="0.2">
      <c r="C45" s="7"/>
      <c r="D45" s="7"/>
      <c r="E45" s="7"/>
      <c r="F45" s="7"/>
      <c r="G45" s="7"/>
      <c r="H45" s="7"/>
      <c r="I45" s="7"/>
      <c r="J45" s="7"/>
      <c r="K45" s="7"/>
      <c r="L45" s="7"/>
    </row>
    <row r="47" spans="3:12" x14ac:dyDescent="0.2">
      <c r="C47" s="22" t="s">
        <v>83</v>
      </c>
      <c r="D47" s="22"/>
      <c r="E47" s="22"/>
      <c r="F47" s="22"/>
      <c r="G47" s="22"/>
      <c r="H47" s="22"/>
      <c r="I47" s="22"/>
      <c r="J47" s="22"/>
      <c r="K47" s="22"/>
      <c r="L47" s="22"/>
    </row>
    <row r="48" spans="3:12" x14ac:dyDescent="0.2">
      <c r="C48" s="22"/>
      <c r="D48" s="22"/>
      <c r="E48" s="22"/>
      <c r="F48" s="22"/>
      <c r="G48" s="22"/>
      <c r="H48" s="22"/>
      <c r="I48" s="22"/>
      <c r="J48" s="22"/>
      <c r="K48" s="22"/>
      <c r="L48" s="22"/>
    </row>
    <row r="49" spans="3:12" x14ac:dyDescent="0.2">
      <c r="C49" s="7"/>
      <c r="D49" s="7"/>
      <c r="E49" s="7"/>
      <c r="F49" s="7"/>
      <c r="G49" s="7"/>
      <c r="H49" s="7"/>
      <c r="I49" s="7"/>
      <c r="J49" s="7"/>
      <c r="K49" s="7"/>
      <c r="L49" s="7"/>
    </row>
    <row r="50" spans="3:12" x14ac:dyDescent="0.2">
      <c r="C50" s="7"/>
      <c r="D50" s="7" t="s">
        <v>92</v>
      </c>
      <c r="E50" s="7"/>
      <c r="F50" s="7"/>
      <c r="G50" s="7"/>
      <c r="H50" s="7"/>
      <c r="I50" s="7"/>
      <c r="J50" s="7"/>
      <c r="K50" s="7"/>
      <c r="L50" s="7"/>
    </row>
    <row r="51" spans="3:12" ht="14.25" customHeight="1" x14ac:dyDescent="0.2">
      <c r="C51" s="7"/>
      <c r="D51" s="37" t="s">
        <v>85</v>
      </c>
      <c r="E51" s="38"/>
      <c r="F51" s="37" t="s">
        <v>93</v>
      </c>
      <c r="G51" s="38"/>
      <c r="H51" s="37" t="s">
        <v>94</v>
      </c>
      <c r="I51" s="41"/>
      <c r="J51" s="41"/>
      <c r="K51" s="38"/>
      <c r="L51" s="7"/>
    </row>
    <row r="52" spans="3:12" x14ac:dyDescent="0.2">
      <c r="C52" s="7"/>
      <c r="D52" s="42">
        <f>+F41</f>
        <v>0</v>
      </c>
      <c r="E52" s="42"/>
      <c r="F52" s="42">
        <f>IF(H52&lt;&gt;"Faltan datos iniciales",G69,0)</f>
        <v>0</v>
      </c>
      <c r="G52" s="42"/>
      <c r="H52" s="44" t="str">
        <f>IF(ISERR(G71),"Faltan datos iniciales",IF(G71="Insoluble","No es posible subir tanto el GH con esta sal, no es soluble, elige otra sal o baja el GH objetivo",IF(G71="Poco soluble","En estas cantidades va a ser dificil disolver las sales, mejor elige especies más solubles","Sin errores")))</f>
        <v>Faltan datos iniciales</v>
      </c>
      <c r="I52" s="44"/>
      <c r="J52" s="44"/>
      <c r="K52" s="44"/>
      <c r="L52" s="7"/>
    </row>
    <row r="53" spans="3:12" x14ac:dyDescent="0.2">
      <c r="C53" s="7"/>
      <c r="D53" s="43"/>
      <c r="E53" s="43"/>
      <c r="F53" s="43"/>
      <c r="G53" s="43"/>
      <c r="H53" s="45"/>
      <c r="I53" s="45"/>
      <c r="J53" s="45"/>
      <c r="K53" s="45"/>
      <c r="L53" s="7"/>
    </row>
    <row r="54" spans="3:12" x14ac:dyDescent="0.2">
      <c r="C54" s="7"/>
      <c r="D54" s="42">
        <f>+F42</f>
        <v>0</v>
      </c>
      <c r="E54" s="42"/>
      <c r="F54" s="42">
        <f>IF(H54&lt;&gt;"Faltan datos iniciales",G70,0)</f>
        <v>0</v>
      </c>
      <c r="G54" s="42"/>
      <c r="H54" s="44" t="str">
        <f>IF(ISERR(G72),"Faltan datos iniciales",IF(G72="Insoluble","No es posible subir tanto el GH con esta sal, no es soluble, elige otra sal o baja el GH objetivo",IF(G72="Poco soluble","En estas cantidades va a ser dificil disolver las sales, mejor elige especies más solubles","Sin errores")))</f>
        <v>Faltan datos iniciales</v>
      </c>
      <c r="I54" s="44"/>
      <c r="J54" s="44"/>
      <c r="K54" s="44"/>
      <c r="L54" s="7"/>
    </row>
    <row r="55" spans="3:12" x14ac:dyDescent="0.2">
      <c r="C55" s="7"/>
      <c r="D55" s="43"/>
      <c r="E55" s="43"/>
      <c r="F55" s="43"/>
      <c r="G55" s="43"/>
      <c r="H55" s="45"/>
      <c r="I55" s="45"/>
      <c r="J55" s="45"/>
      <c r="K55" s="45"/>
      <c r="L55" s="7"/>
    </row>
    <row r="56" spans="3:12" x14ac:dyDescent="0.2">
      <c r="C56" s="7"/>
      <c r="D56" s="7"/>
      <c r="E56" s="7"/>
      <c r="F56" s="7"/>
      <c r="G56" s="7"/>
      <c r="H56" s="7"/>
      <c r="I56" s="7"/>
      <c r="J56" s="7"/>
      <c r="K56" s="7"/>
      <c r="L56" s="7"/>
    </row>
    <row r="58" spans="3:12" x14ac:dyDescent="0.2">
      <c r="C58" s="22" t="s">
        <v>84</v>
      </c>
      <c r="D58" s="22"/>
      <c r="E58" s="22"/>
      <c r="F58" s="22"/>
      <c r="G58" s="22"/>
      <c r="H58" s="22"/>
      <c r="I58" s="22"/>
      <c r="J58" s="22"/>
      <c r="K58" s="22"/>
      <c r="L58" s="22"/>
    </row>
    <row r="59" spans="3:12" x14ac:dyDescent="0.2">
      <c r="C59" s="22"/>
      <c r="D59" s="22"/>
      <c r="E59" s="22"/>
      <c r="F59" s="22"/>
      <c r="G59" s="22"/>
      <c r="H59" s="22"/>
      <c r="I59" s="22"/>
      <c r="J59" s="22"/>
      <c r="K59" s="22"/>
      <c r="L59" s="22"/>
    </row>
    <row r="60" spans="3:12" x14ac:dyDescent="0.2">
      <c r="C60" s="7"/>
      <c r="D60" s="7"/>
      <c r="E60" s="7"/>
      <c r="F60" s="7"/>
      <c r="G60" s="7"/>
      <c r="H60" s="7"/>
      <c r="I60" s="7"/>
      <c r="J60" s="7"/>
      <c r="K60" s="7"/>
      <c r="L60" s="7"/>
    </row>
    <row r="61" spans="3:12" x14ac:dyDescent="0.2">
      <c r="C61" s="7"/>
      <c r="D61" s="10"/>
      <c r="E61" s="37" t="s">
        <v>85</v>
      </c>
      <c r="F61" s="38"/>
      <c r="G61" s="10" t="s">
        <v>0</v>
      </c>
      <c r="H61" s="37" t="s">
        <v>95</v>
      </c>
      <c r="I61" s="38"/>
      <c r="J61" s="10" t="s">
        <v>86</v>
      </c>
      <c r="K61" s="7"/>
      <c r="L61" s="7"/>
    </row>
    <row r="62" spans="3:12" x14ac:dyDescent="0.2">
      <c r="C62" s="7"/>
      <c r="D62" s="10" t="s">
        <v>4</v>
      </c>
      <c r="E62" s="39">
        <f>F41</f>
        <v>0</v>
      </c>
      <c r="F62" s="40"/>
      <c r="G62" s="10" t="str">
        <f>IF(F41&lt;&gt;"",VLOOKUP(F41,'Propiedades compuestos'!$D$14:$I$21,3,FALSE),"")</f>
        <v/>
      </c>
      <c r="H62" s="46" t="str">
        <f>IF(F41&lt;&gt;"",VLOOKUP(F41,'Propiedades compuestos'!$D$14:$I$21,4,FALSE),"")</f>
        <v/>
      </c>
      <c r="I62" s="47"/>
      <c r="J62" s="10" t="str">
        <f>IF(F41&lt;&gt;"",VLOOKUP(F41,'Propiedades compuestos'!$D$14:$I$21,5,FALSE),"")</f>
        <v/>
      </c>
      <c r="K62" s="7"/>
      <c r="L62" s="7"/>
    </row>
    <row r="63" spans="3:12" x14ac:dyDescent="0.2">
      <c r="C63" s="7"/>
      <c r="D63" s="10" t="s">
        <v>5</v>
      </c>
      <c r="E63" s="39">
        <f>F42</f>
        <v>0</v>
      </c>
      <c r="F63" s="40"/>
      <c r="G63" s="10" t="str">
        <f>IF(F42&lt;&gt;"",VLOOKUP(F42,'Propiedades compuestos'!$D$26:$I$31,3,FALSE),"")</f>
        <v/>
      </c>
      <c r="H63" s="46" t="str">
        <f>IF(F42&lt;&gt;"",VLOOKUP(F42,'Propiedades compuestos'!$D$26:$I$31,4,FALSE),"")</f>
        <v/>
      </c>
      <c r="I63" s="47"/>
      <c r="J63" s="10" t="str">
        <f>IF(F42&lt;&gt;"",VLOOKUP(F42,'Propiedades compuestos'!$D$26:$I$31,5,FALSE),"")</f>
        <v/>
      </c>
      <c r="K63" s="7"/>
      <c r="L63" s="7"/>
    </row>
    <row r="64" spans="3:12" x14ac:dyDescent="0.2">
      <c r="C64" s="7"/>
      <c r="D64" s="7"/>
      <c r="E64" s="7"/>
      <c r="F64" s="7"/>
      <c r="G64" s="7"/>
      <c r="H64" s="7"/>
      <c r="I64" s="7"/>
      <c r="J64" s="7"/>
      <c r="K64" s="7"/>
      <c r="L64" s="7"/>
    </row>
    <row r="65" spans="3:15" x14ac:dyDescent="0.2">
      <c r="C65" s="7"/>
      <c r="D65" s="49" t="s">
        <v>87</v>
      </c>
      <c r="E65" s="49"/>
      <c r="F65" s="49"/>
      <c r="G65" s="7" t="e">
        <f>($F$39-$F$38)*$F$40/($F$40+$H$40)</f>
        <v>#DIV/0!</v>
      </c>
      <c r="H65" s="7"/>
      <c r="I65" s="7"/>
      <c r="J65" s="7"/>
      <c r="K65" s="7"/>
      <c r="L65" s="7"/>
    </row>
    <row r="66" spans="3:15" x14ac:dyDescent="0.2">
      <c r="C66" s="7"/>
      <c r="D66" s="49" t="s">
        <v>88</v>
      </c>
      <c r="E66" s="49"/>
      <c r="F66" s="49"/>
      <c r="G66" s="7" t="e">
        <f>($F$39-$F$38)*$H$40/($F$40+$H$40)</f>
        <v>#DIV/0!</v>
      </c>
      <c r="H66" s="7"/>
      <c r="I66" s="7"/>
      <c r="J66" s="7"/>
      <c r="K66" s="7"/>
      <c r="L66" s="7"/>
    </row>
    <row r="67" spans="3:15" x14ac:dyDescent="0.2">
      <c r="C67" s="7"/>
      <c r="D67" s="49" t="str">
        <f>E62&amp;" en disolución:"</f>
        <v>0 en disolución:</v>
      </c>
      <c r="E67" s="49"/>
      <c r="F67" s="49"/>
      <c r="G67" s="12" t="e">
        <f>G65*17.8*'Propiedades compuestos'!H16/J62</f>
        <v>#DIV/0!</v>
      </c>
      <c r="H67" s="7" t="s">
        <v>1</v>
      </c>
      <c r="I67" s="7"/>
      <c r="J67" s="7"/>
      <c r="K67" s="7"/>
      <c r="L67" s="7"/>
    </row>
    <row r="68" spans="3:15" x14ac:dyDescent="0.2">
      <c r="C68" s="7"/>
      <c r="D68" s="49" t="str">
        <f>E63&amp;" en disolución:"</f>
        <v>0 en disolución:</v>
      </c>
      <c r="E68" s="49"/>
      <c r="F68" s="49"/>
      <c r="G68" s="12" t="e">
        <f>G66*17.8*'Propiedades compuestos'!H17/J63</f>
        <v>#DIV/0!</v>
      </c>
      <c r="H68" s="7" t="s">
        <v>1</v>
      </c>
      <c r="I68" s="7"/>
      <c r="J68" s="7"/>
      <c r="K68" s="7"/>
      <c r="L68" s="7"/>
    </row>
    <row r="69" spans="3:15" ht="14.25" customHeight="1" x14ac:dyDescent="0.2">
      <c r="C69" s="7"/>
      <c r="D69" s="49" t="str">
        <f>E64&amp;" a añadir:"</f>
        <v xml:space="preserve"> a añadir:</v>
      </c>
      <c r="E69" s="49"/>
      <c r="F69" s="49"/>
      <c r="G69" s="13" t="e">
        <f>G67*$F$37</f>
        <v>#DIV/0!</v>
      </c>
      <c r="H69" s="7" t="s">
        <v>3</v>
      </c>
      <c r="I69" s="7"/>
      <c r="J69" s="7"/>
      <c r="K69" s="7"/>
      <c r="L69" s="7"/>
    </row>
    <row r="70" spans="3:15" ht="14.25" customHeight="1" x14ac:dyDescent="0.2">
      <c r="C70" s="7"/>
      <c r="D70" s="49" t="str">
        <f>E65&amp;" a añadir:"</f>
        <v xml:space="preserve"> a añadir:</v>
      </c>
      <c r="E70" s="49"/>
      <c r="F70" s="49"/>
      <c r="G70" s="13" t="e">
        <f>G68*$F$37</f>
        <v>#DIV/0!</v>
      </c>
      <c r="H70" s="7" t="s">
        <v>3</v>
      </c>
      <c r="I70" s="7"/>
      <c r="J70" s="7"/>
      <c r="K70" s="7"/>
      <c r="L70" s="7"/>
    </row>
    <row r="71" spans="3:15" x14ac:dyDescent="0.2">
      <c r="C71" s="7"/>
      <c r="D71" s="49" t="s">
        <v>90</v>
      </c>
      <c r="E71" s="49"/>
      <c r="F71" s="49"/>
      <c r="G71" s="34" t="e">
        <f>IF(SUM($G$67:$G$68)/1000*10&gt;H62,"Insoluble",IF(SUM($G$67:$G$68)/1000*10&gt;H62/2,"Poco soluble","Sin errores"))</f>
        <v>#DIV/0!</v>
      </c>
      <c r="H71" s="34"/>
      <c r="I71" s="34"/>
      <c r="J71" s="34"/>
      <c r="K71" s="7"/>
      <c r="L71" s="7"/>
    </row>
    <row r="72" spans="3:15" ht="14.25" customHeight="1" x14ac:dyDescent="0.2">
      <c r="C72" s="7"/>
      <c r="D72" s="49" t="s">
        <v>91</v>
      </c>
      <c r="E72" s="49"/>
      <c r="F72" s="49"/>
      <c r="G72" s="34" t="e">
        <f>IF(SUM($G$67:$G$68)/1000*10&gt;H63,"Insoluble",IF(SUM($G$67:$G$68)/1000*10&gt;H63/2,"Poco soluble","Sin errores"))</f>
        <v>#DIV/0!</v>
      </c>
      <c r="H72" s="34"/>
      <c r="I72" s="34"/>
      <c r="J72" s="34"/>
      <c r="K72" s="7"/>
      <c r="L72" s="7"/>
    </row>
    <row r="73" spans="3:15" x14ac:dyDescent="0.2">
      <c r="C73" s="7"/>
      <c r="D73" s="7"/>
      <c r="E73" s="7"/>
      <c r="F73" s="7"/>
      <c r="G73" s="7"/>
      <c r="H73" s="7"/>
      <c r="I73" s="7"/>
      <c r="J73" s="7"/>
      <c r="K73" s="7"/>
      <c r="L73" s="7"/>
    </row>
    <row r="75" spans="3:15" x14ac:dyDescent="0.2">
      <c r="C75" s="22" t="s">
        <v>96</v>
      </c>
      <c r="D75" s="22"/>
      <c r="E75" s="22"/>
      <c r="F75" s="22"/>
      <c r="G75" s="22"/>
      <c r="H75" s="22"/>
      <c r="I75" s="22"/>
      <c r="J75" s="22"/>
      <c r="K75" s="22"/>
      <c r="L75" s="22"/>
    </row>
    <row r="76" spans="3:15" x14ac:dyDescent="0.2">
      <c r="C76" s="22"/>
      <c r="D76" s="22"/>
      <c r="E76" s="22"/>
      <c r="F76" s="22"/>
      <c r="G76" s="22"/>
      <c r="H76" s="22"/>
      <c r="I76" s="22"/>
      <c r="J76" s="22"/>
      <c r="K76" s="22"/>
      <c r="L76" s="22"/>
    </row>
    <row r="77" spans="3:15" x14ac:dyDescent="0.2">
      <c r="C77" s="33" t="s">
        <v>98</v>
      </c>
      <c r="D77" s="33"/>
      <c r="E77" s="33"/>
      <c r="F77" s="33"/>
      <c r="G77" s="33"/>
      <c r="H77" s="33"/>
      <c r="I77" s="33"/>
      <c r="J77" s="33"/>
      <c r="K77" s="33"/>
      <c r="L77" s="33"/>
      <c r="O77" s="20" t="s">
        <v>99</v>
      </c>
    </row>
    <row r="78" spans="3:15" x14ac:dyDescent="0.2">
      <c r="C78" s="33"/>
      <c r="D78" s="33"/>
      <c r="E78" s="33"/>
      <c r="F78" s="33"/>
      <c r="G78" s="33"/>
      <c r="H78" s="33"/>
      <c r="I78" s="33"/>
      <c r="J78" s="33"/>
      <c r="K78" s="33"/>
      <c r="L78" s="33"/>
      <c r="O78" s="20" t="s">
        <v>100</v>
      </c>
    </row>
    <row r="79" spans="3:15" x14ac:dyDescent="0.2">
      <c r="C79" s="33"/>
      <c r="D79" s="33"/>
      <c r="E79" s="33"/>
      <c r="F79" s="33"/>
      <c r="G79" s="33"/>
      <c r="H79" s="33"/>
      <c r="I79" s="33"/>
      <c r="J79" s="33"/>
      <c r="K79" s="33"/>
      <c r="L79" s="33"/>
      <c r="O79" s="20" t="s">
        <v>101</v>
      </c>
    </row>
    <row r="80" spans="3:15" x14ac:dyDescent="0.2">
      <c r="C80" s="33"/>
      <c r="D80" s="33"/>
      <c r="E80" s="33"/>
      <c r="F80" s="33"/>
      <c r="G80" s="33"/>
      <c r="H80" s="33"/>
      <c r="I80" s="33"/>
      <c r="J80" s="33"/>
      <c r="K80" s="33"/>
      <c r="L80" s="33"/>
      <c r="O80" s="20" t="s">
        <v>108</v>
      </c>
    </row>
    <row r="81" spans="3:15" x14ac:dyDescent="0.2">
      <c r="C81" s="7"/>
      <c r="D81" s="48" t="s">
        <v>97</v>
      </c>
      <c r="E81" s="48"/>
      <c r="F81" s="48"/>
      <c r="G81" s="48"/>
      <c r="H81" s="48"/>
      <c r="I81" s="7"/>
      <c r="J81" s="7"/>
      <c r="K81" s="7"/>
      <c r="L81" s="7"/>
      <c r="O81" s="20" t="s">
        <v>109</v>
      </c>
    </row>
    <row r="82" spans="3:15" x14ac:dyDescent="0.2">
      <c r="C82" s="7"/>
      <c r="D82" s="35"/>
      <c r="E82" s="35"/>
      <c r="F82" s="7"/>
      <c r="G82" s="11" t="str">
        <f>IF(D82="Otra cantidad","Especificar:","")</f>
        <v/>
      </c>
      <c r="H82" s="9"/>
      <c r="I82" s="7" t="s">
        <v>103</v>
      </c>
      <c r="J82" s="7"/>
      <c r="K82" s="7"/>
      <c r="L82" s="7"/>
      <c r="O82" s="20" t="s">
        <v>102</v>
      </c>
    </row>
    <row r="83" spans="3:15" x14ac:dyDescent="0.2">
      <c r="C83" s="7"/>
      <c r="D83" s="7"/>
      <c r="E83" s="7"/>
      <c r="F83" s="7"/>
      <c r="G83" s="7"/>
      <c r="H83" s="7"/>
      <c r="I83" s="7"/>
      <c r="J83" s="7"/>
      <c r="K83" s="7"/>
      <c r="L83" s="7"/>
      <c r="O83" s="20"/>
    </row>
    <row r="84" spans="3:15" x14ac:dyDescent="0.2">
      <c r="C84" s="7"/>
      <c r="D84" s="48" t="s">
        <v>104</v>
      </c>
      <c r="E84" s="48"/>
      <c r="F84" s="48"/>
      <c r="G84" s="48"/>
      <c r="H84" s="48"/>
      <c r="I84" s="7"/>
      <c r="J84" s="7"/>
      <c r="K84" s="7"/>
      <c r="L84" s="7"/>
      <c r="O84" s="20"/>
    </row>
    <row r="85" spans="3:15" x14ac:dyDescent="0.2">
      <c r="C85" s="7"/>
      <c r="D85" s="9"/>
      <c r="E85" s="48" t="s">
        <v>105</v>
      </c>
      <c r="F85" s="48"/>
      <c r="G85" s="48"/>
      <c r="H85" s="48"/>
      <c r="I85" s="48"/>
      <c r="J85" s="48"/>
      <c r="K85" s="48"/>
      <c r="L85" s="7"/>
    </row>
    <row r="86" spans="3:15" x14ac:dyDescent="0.2">
      <c r="C86" s="7"/>
      <c r="D86" s="7"/>
      <c r="E86" s="7"/>
      <c r="F86" s="7"/>
      <c r="G86" s="7"/>
      <c r="H86" s="7"/>
      <c r="I86" s="7"/>
      <c r="J86" s="7"/>
      <c r="K86" s="7"/>
      <c r="L86" s="7"/>
    </row>
    <row r="87" spans="3:15" x14ac:dyDescent="0.2">
      <c r="C87" s="7"/>
      <c r="D87" s="48" t="s">
        <v>106</v>
      </c>
      <c r="E87" s="48"/>
      <c r="F87" s="48"/>
      <c r="G87" s="48"/>
      <c r="H87" s="48"/>
      <c r="I87" s="7"/>
      <c r="J87" s="7"/>
      <c r="K87" s="7"/>
      <c r="L87" s="7"/>
    </row>
    <row r="88" spans="3:15" x14ac:dyDescent="0.2">
      <c r="C88" s="7"/>
      <c r="D88" s="37" t="s">
        <v>85</v>
      </c>
      <c r="E88" s="38"/>
      <c r="F88" s="37" t="s">
        <v>107</v>
      </c>
      <c r="G88" s="38"/>
      <c r="H88" s="37" t="s">
        <v>94</v>
      </c>
      <c r="I88" s="41"/>
      <c r="J88" s="41"/>
      <c r="K88" s="38"/>
      <c r="L88" s="7"/>
    </row>
    <row r="89" spans="3:15" ht="14.25" customHeight="1" x14ac:dyDescent="0.2">
      <c r="C89" s="7"/>
      <c r="D89" s="50">
        <f>+F41</f>
        <v>0</v>
      </c>
      <c r="E89" s="51"/>
      <c r="F89" s="56" t="e">
        <f>G69/1000*IF(D82="Otra cantidad",H82,LEFT(D82,LEN(D82)-3))/D85</f>
        <v>#DIV/0!</v>
      </c>
      <c r="G89" s="57"/>
      <c r="H89" s="62" t="e">
        <f>IF(SUM(F89:G93)/IF(D82="Otra cantidad",H82,LEFT(D82,LEN(D82)-3))*100&gt;H62,"Se supera la solubilidad del "&amp;D89&amp;" aumente la dosis o disminuya la cantidad de preparado.","Sin errores")</f>
        <v>#DIV/0!</v>
      </c>
      <c r="I89" s="63"/>
      <c r="J89" s="63"/>
      <c r="K89" s="64"/>
      <c r="L89" s="7"/>
    </row>
    <row r="90" spans="3:15" x14ac:dyDescent="0.2">
      <c r="C90" s="7"/>
      <c r="D90" s="52"/>
      <c r="E90" s="53"/>
      <c r="F90" s="58"/>
      <c r="G90" s="59"/>
      <c r="H90" s="65"/>
      <c r="I90" s="66"/>
      <c r="J90" s="66"/>
      <c r="K90" s="67"/>
      <c r="L90" s="7"/>
    </row>
    <row r="91" spans="3:15" x14ac:dyDescent="0.2">
      <c r="C91" s="7"/>
      <c r="D91" s="54"/>
      <c r="E91" s="55"/>
      <c r="F91" s="60"/>
      <c r="G91" s="61"/>
      <c r="H91" s="68"/>
      <c r="I91" s="69"/>
      <c r="J91" s="69"/>
      <c r="K91" s="70"/>
      <c r="L91" s="7"/>
    </row>
    <row r="92" spans="3:15" ht="14.25" customHeight="1" x14ac:dyDescent="0.2">
      <c r="C92" s="7"/>
      <c r="D92" s="50">
        <f>+F42</f>
        <v>0</v>
      </c>
      <c r="E92" s="51"/>
      <c r="F92" s="56" t="e">
        <f>G70/1000*IF(D82="Otra cantidad",H82,LEFT(D82,LEN(D82)-3))/D85</f>
        <v>#DIV/0!</v>
      </c>
      <c r="G92" s="57"/>
      <c r="H92" s="62" t="e">
        <f>IF(SUM(F89:G93)/IF(D82="Otra cantidad",H82,LEFT(D82,LEN(D82)-3))*100&gt;H63,"Se supera la solubilidad del "&amp;D92&amp;" aumente la dosis o disminuya la cantidad de preparado.","Sin errores")</f>
        <v>#DIV/0!</v>
      </c>
      <c r="I92" s="63"/>
      <c r="J92" s="63"/>
      <c r="K92" s="64"/>
      <c r="L92" s="7"/>
    </row>
    <row r="93" spans="3:15" x14ac:dyDescent="0.2">
      <c r="C93" s="7"/>
      <c r="D93" s="52"/>
      <c r="E93" s="53"/>
      <c r="F93" s="58"/>
      <c r="G93" s="59"/>
      <c r="H93" s="65"/>
      <c r="I93" s="66"/>
      <c r="J93" s="66"/>
      <c r="K93" s="67"/>
      <c r="L93" s="7"/>
    </row>
    <row r="94" spans="3:15" x14ac:dyDescent="0.2">
      <c r="C94" s="7"/>
      <c r="D94" s="54"/>
      <c r="E94" s="55"/>
      <c r="F94" s="60"/>
      <c r="G94" s="61"/>
      <c r="H94" s="68"/>
      <c r="I94" s="69"/>
      <c r="J94" s="69"/>
      <c r="K94" s="70"/>
      <c r="L94" s="7"/>
    </row>
    <row r="95" spans="3:15" x14ac:dyDescent="0.2">
      <c r="C95" s="7"/>
      <c r="D95" s="7"/>
      <c r="E95" s="7"/>
      <c r="F95" s="7"/>
      <c r="G95" s="7"/>
      <c r="H95" s="7"/>
      <c r="I95" s="7"/>
      <c r="J95" s="7"/>
      <c r="K95" s="7"/>
      <c r="L95" s="7"/>
    </row>
    <row r="96" spans="3:15" x14ac:dyDescent="0.2">
      <c r="C96" s="7"/>
      <c r="D96" s="7"/>
      <c r="E96" s="7"/>
      <c r="F96" s="7"/>
      <c r="G96" s="7"/>
      <c r="H96" s="7"/>
      <c r="I96" s="7"/>
      <c r="J96" s="7"/>
      <c r="K96" s="7"/>
      <c r="L96" s="7"/>
    </row>
  </sheetData>
  <sheetProtection sheet="1" objects="1" scenarios="1" selectLockedCells="1"/>
  <mergeCells count="62">
    <mergeCell ref="D89:E91"/>
    <mergeCell ref="F89:G91"/>
    <mergeCell ref="H89:K91"/>
    <mergeCell ref="D92:E94"/>
    <mergeCell ref="F92:G94"/>
    <mergeCell ref="H92:K94"/>
    <mergeCell ref="D82:E82"/>
    <mergeCell ref="D84:H84"/>
    <mergeCell ref="E85:K85"/>
    <mergeCell ref="D87:H87"/>
    <mergeCell ref="D88:E88"/>
    <mergeCell ref="F88:G88"/>
    <mergeCell ref="H88:K88"/>
    <mergeCell ref="H63:I63"/>
    <mergeCell ref="C75:L76"/>
    <mergeCell ref="D81:H81"/>
    <mergeCell ref="C77:L80"/>
    <mergeCell ref="D70:F70"/>
    <mergeCell ref="D71:F71"/>
    <mergeCell ref="D72:F72"/>
    <mergeCell ref="G71:J71"/>
    <mergeCell ref="G72:J72"/>
    <mergeCell ref="D65:F65"/>
    <mergeCell ref="D66:F66"/>
    <mergeCell ref="D67:F67"/>
    <mergeCell ref="D68:F68"/>
    <mergeCell ref="D69:F69"/>
    <mergeCell ref="C47:L48"/>
    <mergeCell ref="C58:L59"/>
    <mergeCell ref="E61:F61"/>
    <mergeCell ref="E62:F62"/>
    <mergeCell ref="E63:F63"/>
    <mergeCell ref="D51:E51"/>
    <mergeCell ref="F51:G51"/>
    <mergeCell ref="H51:K51"/>
    <mergeCell ref="D52:E53"/>
    <mergeCell ref="F52:G53"/>
    <mergeCell ref="H52:K53"/>
    <mergeCell ref="D54:E55"/>
    <mergeCell ref="F54:G55"/>
    <mergeCell ref="H54:K55"/>
    <mergeCell ref="H61:I61"/>
    <mergeCell ref="H62:I62"/>
    <mergeCell ref="C40:E40"/>
    <mergeCell ref="C21:L26"/>
    <mergeCell ref="C34:L35"/>
    <mergeCell ref="C37:E37"/>
    <mergeCell ref="I2:M4"/>
    <mergeCell ref="C11:L12"/>
    <mergeCell ref="C19:L20"/>
    <mergeCell ref="C38:E38"/>
    <mergeCell ref="C28:L29"/>
    <mergeCell ref="C30:L32"/>
    <mergeCell ref="C13:L17"/>
    <mergeCell ref="C39:E39"/>
    <mergeCell ref="C43:L44"/>
    <mergeCell ref="C41:E41"/>
    <mergeCell ref="C42:E42"/>
    <mergeCell ref="I41:K41"/>
    <mergeCell ref="I42:K42"/>
    <mergeCell ref="F41:H41"/>
    <mergeCell ref="F42:H42"/>
  </mergeCells>
  <dataValidations count="1">
    <dataValidation type="list" allowBlank="1" showInputMessage="1" showErrorMessage="1" sqref="D82:E82">
      <formula1>$O$77:$O$82</formula1>
    </dataValidation>
  </dataValidations>
  <hyperlinks>
    <hyperlink ref="I6"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'Propiedades compuestos'!$D$14:$D$21</xm:f>
          </x14:formula1>
          <xm:sqref>F41:H41</xm:sqref>
        </x14:dataValidation>
        <x14:dataValidation type="list" allowBlank="1" showInputMessage="1" showErrorMessage="1">
          <x14:formula1>
            <xm:f>'Propiedades compuestos'!$D$26:$D$31</xm:f>
          </x14:formula1>
          <xm:sqref>F42:H42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2"/>
  <sheetViews>
    <sheetView workbookViewId="0">
      <selection activeCell="F38" sqref="F38"/>
    </sheetView>
  </sheetViews>
  <sheetFormatPr baseColWidth="10" defaultRowHeight="14.25" x14ac:dyDescent="0.2"/>
  <cols>
    <col min="1" max="1" width="4.28515625" style="1" customWidth="1"/>
    <col min="2" max="13" width="11.42578125" style="4"/>
    <col min="14" max="16384" width="11.42578125" style="1"/>
  </cols>
  <sheetData>
    <row r="1" spans="2:13" x14ac:dyDescent="0.2">
      <c r="B1" s="1"/>
      <c r="C1" s="1"/>
      <c r="D1" s="1"/>
      <c r="E1" s="1"/>
      <c r="F1" s="1"/>
      <c r="G1" s="1"/>
      <c r="H1" s="1"/>
      <c r="I1" s="1"/>
      <c r="J1" s="1"/>
      <c r="K1" s="1"/>
      <c r="L1" s="1"/>
      <c r="M1" s="1"/>
    </row>
    <row r="2" spans="2:13" x14ac:dyDescent="0.2">
      <c r="B2" s="1"/>
      <c r="C2" s="1"/>
      <c r="D2" s="1"/>
      <c r="E2" s="1"/>
      <c r="F2" s="1"/>
      <c r="G2" s="1"/>
      <c r="H2" s="1"/>
      <c r="I2" s="24" t="s">
        <v>139</v>
      </c>
      <c r="J2" s="25"/>
      <c r="K2" s="25"/>
      <c r="L2" s="25"/>
      <c r="M2" s="26"/>
    </row>
    <row r="3" spans="2:13" x14ac:dyDescent="0.2">
      <c r="B3" s="1"/>
      <c r="C3" s="1"/>
      <c r="D3" s="1"/>
      <c r="E3" s="1"/>
      <c r="F3" s="1"/>
      <c r="G3" s="1"/>
      <c r="H3" s="2"/>
      <c r="I3" s="27"/>
      <c r="J3" s="28"/>
      <c r="K3" s="28"/>
      <c r="L3" s="28"/>
      <c r="M3" s="29"/>
    </row>
    <row r="4" spans="2:13" x14ac:dyDescent="0.2">
      <c r="B4" s="1"/>
      <c r="C4" s="1"/>
      <c r="D4" s="1"/>
      <c r="E4" s="1"/>
      <c r="F4" s="1"/>
      <c r="G4" s="1"/>
      <c r="H4" s="2"/>
      <c r="I4" s="30"/>
      <c r="J4" s="31"/>
      <c r="K4" s="31"/>
      <c r="L4" s="31"/>
      <c r="M4" s="32"/>
    </row>
    <row r="5" spans="2:13" x14ac:dyDescent="0.2">
      <c r="B5" s="1"/>
      <c r="C5" s="1"/>
      <c r="D5" s="1"/>
      <c r="E5" s="1"/>
      <c r="F5" s="1"/>
      <c r="G5" s="1"/>
      <c r="H5" s="3"/>
      <c r="I5" s="3"/>
      <c r="J5" s="1"/>
      <c r="K5" s="1"/>
      <c r="L5" s="1"/>
      <c r="M5" s="1"/>
    </row>
    <row r="6" spans="2:13" x14ac:dyDescent="0.2">
      <c r="B6" s="1"/>
      <c r="C6" s="1"/>
      <c r="D6" s="1"/>
      <c r="E6" s="1"/>
      <c r="F6" s="1"/>
      <c r="G6" s="1"/>
      <c r="H6" s="1"/>
      <c r="I6" s="5" t="s">
        <v>55</v>
      </c>
      <c r="J6" s="1"/>
      <c r="K6" s="1"/>
      <c r="L6" s="1"/>
      <c r="M6" s="6" t="s">
        <v>129</v>
      </c>
    </row>
    <row r="7" spans="2:13" x14ac:dyDescent="0.2">
      <c r="B7" s="1"/>
      <c r="C7" s="1"/>
      <c r="D7" s="1"/>
      <c r="E7" s="1"/>
      <c r="F7" s="1"/>
      <c r="G7" s="1"/>
      <c r="H7" s="1"/>
      <c r="I7" s="1"/>
      <c r="J7" s="1"/>
      <c r="K7" s="1"/>
      <c r="L7" s="1"/>
      <c r="M7" s="1"/>
    </row>
    <row r="11" spans="2:13" x14ac:dyDescent="0.2">
      <c r="C11" s="22" t="s">
        <v>130</v>
      </c>
      <c r="D11" s="22"/>
      <c r="E11" s="22"/>
      <c r="F11" s="22"/>
      <c r="G11" s="22"/>
      <c r="H11" s="22"/>
      <c r="I11" s="22"/>
      <c r="J11" s="22"/>
      <c r="K11" s="22"/>
      <c r="L11" s="22"/>
    </row>
    <row r="12" spans="2:13" x14ac:dyDescent="0.2">
      <c r="C12" s="22"/>
      <c r="D12" s="22"/>
      <c r="E12" s="22"/>
      <c r="F12" s="22"/>
      <c r="G12" s="22"/>
      <c r="H12" s="22"/>
      <c r="I12" s="22"/>
      <c r="J12" s="22"/>
      <c r="K12" s="22"/>
      <c r="L12" s="22"/>
    </row>
    <row r="13" spans="2:13" ht="14.25" customHeight="1" x14ac:dyDescent="0.2">
      <c r="C13" s="21" t="s">
        <v>131</v>
      </c>
      <c r="D13" s="21"/>
      <c r="E13" s="21"/>
      <c r="F13" s="21"/>
      <c r="G13" s="21"/>
      <c r="H13" s="21"/>
      <c r="I13" s="21"/>
      <c r="J13" s="21"/>
      <c r="K13" s="21"/>
      <c r="L13" s="21"/>
    </row>
    <row r="14" spans="2:13" x14ac:dyDescent="0.2">
      <c r="C14" s="21"/>
      <c r="D14" s="21"/>
      <c r="E14" s="21"/>
      <c r="F14" s="21"/>
      <c r="G14" s="21"/>
      <c r="H14" s="21"/>
      <c r="I14" s="21"/>
      <c r="J14" s="21"/>
      <c r="K14" s="21"/>
      <c r="L14" s="21"/>
    </row>
    <row r="15" spans="2:13" x14ac:dyDescent="0.2">
      <c r="C15" s="21"/>
      <c r="D15" s="21"/>
      <c r="E15" s="21"/>
      <c r="F15" s="21"/>
      <c r="G15" s="21"/>
      <c r="H15" s="21"/>
      <c r="I15" s="21"/>
      <c r="J15" s="21"/>
      <c r="K15" s="21"/>
      <c r="L15" s="21"/>
    </row>
    <row r="16" spans="2:13" x14ac:dyDescent="0.2">
      <c r="C16" s="21"/>
      <c r="D16" s="21"/>
      <c r="E16" s="21"/>
      <c r="F16" s="21"/>
      <c r="G16" s="21"/>
      <c r="H16" s="21"/>
      <c r="I16" s="21"/>
      <c r="J16" s="21"/>
      <c r="K16" s="21"/>
      <c r="L16" s="21"/>
    </row>
    <row r="17" spans="3:12" x14ac:dyDescent="0.2">
      <c r="C17" s="21"/>
      <c r="D17" s="21"/>
      <c r="E17" s="21"/>
      <c r="F17" s="21"/>
      <c r="G17" s="21"/>
      <c r="H17" s="21"/>
      <c r="I17" s="21"/>
      <c r="J17" s="21"/>
      <c r="K17" s="21"/>
      <c r="L17" s="21"/>
    </row>
    <row r="18" spans="3:12" x14ac:dyDescent="0.2">
      <c r="C18" s="21"/>
      <c r="D18" s="21"/>
      <c r="E18" s="21"/>
      <c r="F18" s="21"/>
      <c r="G18" s="21"/>
      <c r="H18" s="21"/>
      <c r="I18" s="21"/>
      <c r="J18" s="21"/>
      <c r="K18" s="21"/>
      <c r="L18" s="21"/>
    </row>
    <row r="19" spans="3:12" ht="14.25" customHeight="1" x14ac:dyDescent="0.2"/>
    <row r="20" spans="3:12" ht="14.25" customHeight="1" x14ac:dyDescent="0.2">
      <c r="C20" s="22" t="s">
        <v>69</v>
      </c>
      <c r="D20" s="22"/>
      <c r="E20" s="22"/>
      <c r="F20" s="22"/>
      <c r="G20" s="22"/>
      <c r="H20" s="22"/>
      <c r="I20" s="22"/>
      <c r="J20" s="22"/>
      <c r="K20" s="22"/>
      <c r="L20" s="22"/>
    </row>
    <row r="21" spans="3:12" ht="14.25" customHeight="1" x14ac:dyDescent="0.2">
      <c r="C21" s="22"/>
      <c r="D21" s="22"/>
      <c r="E21" s="22"/>
      <c r="F21" s="22"/>
      <c r="G21" s="22"/>
      <c r="H21" s="22"/>
      <c r="I21" s="22"/>
      <c r="J21" s="22"/>
      <c r="K21" s="22"/>
      <c r="L21" s="22"/>
    </row>
    <row r="22" spans="3:12" x14ac:dyDescent="0.2">
      <c r="C22" s="33" t="s">
        <v>132</v>
      </c>
      <c r="D22" s="33"/>
      <c r="E22" s="33"/>
      <c r="F22" s="33"/>
      <c r="G22" s="33"/>
      <c r="H22" s="33"/>
      <c r="I22" s="33"/>
      <c r="J22" s="33"/>
      <c r="K22" s="33"/>
      <c r="L22" s="33"/>
    </row>
    <row r="23" spans="3:12" x14ac:dyDescent="0.2">
      <c r="C23" s="33"/>
      <c r="D23" s="33"/>
      <c r="E23" s="33"/>
      <c r="F23" s="33"/>
      <c r="G23" s="33"/>
      <c r="H23" s="33"/>
      <c r="I23" s="33"/>
      <c r="J23" s="33"/>
      <c r="K23" s="33"/>
      <c r="L23" s="33"/>
    </row>
    <row r="24" spans="3:12" x14ac:dyDescent="0.2">
      <c r="C24" s="33"/>
      <c r="D24" s="33"/>
      <c r="E24" s="33"/>
      <c r="F24" s="33"/>
      <c r="G24" s="33"/>
      <c r="H24" s="33"/>
      <c r="I24" s="33"/>
      <c r="J24" s="33"/>
      <c r="K24" s="33"/>
      <c r="L24" s="33"/>
    </row>
    <row r="25" spans="3:12" ht="14.25" customHeight="1" x14ac:dyDescent="0.2">
      <c r="C25" s="33"/>
      <c r="D25" s="33"/>
      <c r="E25" s="33"/>
      <c r="F25" s="33"/>
      <c r="G25" s="33"/>
      <c r="H25" s="33"/>
      <c r="I25" s="33"/>
      <c r="J25" s="33"/>
      <c r="K25" s="33"/>
      <c r="L25" s="33"/>
    </row>
    <row r="26" spans="3:12" ht="14.25" customHeight="1" x14ac:dyDescent="0.2">
      <c r="C26" s="33"/>
      <c r="D26" s="33"/>
      <c r="E26" s="33"/>
      <c r="F26" s="33"/>
      <c r="G26" s="33"/>
      <c r="H26" s="33"/>
      <c r="I26" s="33"/>
      <c r="J26" s="33"/>
      <c r="K26" s="33"/>
      <c r="L26" s="33"/>
    </row>
    <row r="27" spans="3:12" ht="14.25" customHeight="1" x14ac:dyDescent="0.2">
      <c r="C27" s="33"/>
      <c r="D27" s="33"/>
      <c r="E27" s="33"/>
      <c r="F27" s="33"/>
      <c r="G27" s="33"/>
      <c r="H27" s="33"/>
      <c r="I27" s="33"/>
      <c r="J27" s="33"/>
      <c r="K27" s="33"/>
      <c r="L27" s="33"/>
    </row>
    <row r="28" spans="3:12" ht="14.25" customHeight="1" x14ac:dyDescent="0.2"/>
    <row r="29" spans="3:12" ht="14.25" customHeight="1" x14ac:dyDescent="0.2">
      <c r="C29" s="22" t="s">
        <v>74</v>
      </c>
      <c r="D29" s="22"/>
      <c r="E29" s="22"/>
      <c r="F29" s="22"/>
      <c r="G29" s="22"/>
      <c r="H29" s="22"/>
      <c r="I29" s="22"/>
      <c r="J29" s="22"/>
      <c r="K29" s="22"/>
      <c r="L29" s="22"/>
    </row>
    <row r="30" spans="3:12" ht="14.25" customHeight="1" x14ac:dyDescent="0.2">
      <c r="C30" s="22"/>
      <c r="D30" s="22"/>
      <c r="E30" s="22"/>
      <c r="F30" s="22"/>
      <c r="G30" s="22"/>
      <c r="H30" s="22"/>
      <c r="I30" s="22"/>
      <c r="J30" s="22"/>
      <c r="K30" s="22"/>
      <c r="L30" s="22"/>
    </row>
    <row r="31" spans="3:12" ht="14.25" customHeight="1" x14ac:dyDescent="0.2">
      <c r="C31" s="21" t="s">
        <v>133</v>
      </c>
      <c r="D31" s="23"/>
      <c r="E31" s="23"/>
      <c r="F31" s="23"/>
      <c r="G31" s="23"/>
      <c r="H31" s="23"/>
      <c r="I31" s="23"/>
      <c r="J31" s="23"/>
      <c r="K31" s="23"/>
      <c r="L31" s="23"/>
    </row>
    <row r="32" spans="3:12" ht="14.25" customHeight="1" x14ac:dyDescent="0.2">
      <c r="C32" s="23"/>
      <c r="D32" s="23"/>
      <c r="E32" s="23"/>
      <c r="F32" s="23"/>
      <c r="G32" s="23"/>
      <c r="H32" s="23"/>
      <c r="I32" s="23"/>
      <c r="J32" s="23"/>
      <c r="K32" s="23"/>
      <c r="L32" s="23"/>
    </row>
    <row r="33" spans="3:12" ht="14.25" customHeight="1" x14ac:dyDescent="0.2">
      <c r="C33" s="23"/>
      <c r="D33" s="23"/>
      <c r="E33" s="23"/>
      <c r="F33" s="23"/>
      <c r="G33" s="23"/>
      <c r="H33" s="23"/>
      <c r="I33" s="23"/>
      <c r="J33" s="23"/>
      <c r="K33" s="23"/>
      <c r="L33" s="23"/>
    </row>
    <row r="35" spans="3:12" x14ac:dyDescent="0.2">
      <c r="C35" s="22" t="s">
        <v>71</v>
      </c>
      <c r="D35" s="22"/>
      <c r="E35" s="22"/>
      <c r="F35" s="22"/>
      <c r="G35" s="22"/>
      <c r="H35" s="22"/>
      <c r="I35" s="22"/>
      <c r="J35" s="22"/>
      <c r="K35" s="22"/>
      <c r="L35" s="22"/>
    </row>
    <row r="36" spans="3:12" ht="14.25" customHeight="1" x14ac:dyDescent="0.2">
      <c r="C36" s="22"/>
      <c r="D36" s="22"/>
      <c r="E36" s="22"/>
      <c r="F36" s="22"/>
      <c r="G36" s="22"/>
      <c r="H36" s="22"/>
      <c r="I36" s="22"/>
      <c r="J36" s="22"/>
      <c r="K36" s="22"/>
      <c r="L36" s="22"/>
    </row>
    <row r="37" spans="3:12" ht="14.25" customHeight="1" x14ac:dyDescent="0.2">
      <c r="C37" s="7"/>
      <c r="D37" s="7"/>
      <c r="E37" s="7"/>
      <c r="F37" s="7"/>
      <c r="G37" s="7"/>
      <c r="H37" s="7"/>
      <c r="I37" s="7"/>
      <c r="J37" s="7"/>
      <c r="K37" s="7"/>
      <c r="L37" s="7"/>
    </row>
    <row r="38" spans="3:12" ht="14.25" customHeight="1" x14ac:dyDescent="0.2">
      <c r="C38" s="34" t="s">
        <v>72</v>
      </c>
      <c r="D38" s="34"/>
      <c r="E38" s="34"/>
      <c r="F38" s="9"/>
      <c r="G38" s="7" t="s">
        <v>2</v>
      </c>
      <c r="H38" s="7"/>
      <c r="I38" s="7"/>
      <c r="J38" s="7"/>
      <c r="K38" s="7"/>
      <c r="L38" s="7"/>
    </row>
    <row r="39" spans="3:12" ht="14.25" customHeight="1" x14ac:dyDescent="0.2">
      <c r="C39" s="34" t="s">
        <v>134</v>
      </c>
      <c r="D39" s="34"/>
      <c r="E39" s="34"/>
      <c r="F39" s="9"/>
      <c r="G39" s="7" t="s">
        <v>73</v>
      </c>
      <c r="H39" s="7"/>
      <c r="I39" s="7"/>
      <c r="J39" s="7"/>
      <c r="K39" s="7"/>
      <c r="L39" s="7"/>
    </row>
    <row r="40" spans="3:12" x14ac:dyDescent="0.2">
      <c r="C40" s="34" t="s">
        <v>135</v>
      </c>
      <c r="D40" s="34"/>
      <c r="E40" s="34"/>
      <c r="F40" s="9"/>
      <c r="G40" s="7" t="s">
        <v>73</v>
      </c>
      <c r="H40" s="7"/>
      <c r="I40" s="7"/>
      <c r="J40" s="7"/>
      <c r="K40" s="7"/>
      <c r="L40" s="7"/>
    </row>
    <row r="41" spans="3:12" ht="14.25" customHeight="1" x14ac:dyDescent="0.2">
      <c r="C41" s="34" t="s">
        <v>136</v>
      </c>
      <c r="D41" s="34"/>
      <c r="E41" s="34"/>
      <c r="F41" s="36"/>
      <c r="G41" s="36"/>
      <c r="H41" s="36"/>
      <c r="I41" s="34" t="str">
        <f>IF(F41&lt;&gt;"",VLOOKUP(F41,'Propiedades compuestos'!$D$26:$I$31,6,FALSE),"")</f>
        <v/>
      </c>
      <c r="J41" s="34"/>
      <c r="K41" s="34"/>
      <c r="L41" s="7"/>
    </row>
    <row r="42" spans="3:12" ht="14.25" customHeight="1" x14ac:dyDescent="0.2">
      <c r="C42" s="33" t="s">
        <v>82</v>
      </c>
      <c r="D42" s="33"/>
      <c r="E42" s="33"/>
      <c r="F42" s="33"/>
      <c r="G42" s="33"/>
      <c r="H42" s="33"/>
      <c r="I42" s="33"/>
      <c r="J42" s="33"/>
      <c r="K42" s="33"/>
      <c r="L42" s="33"/>
    </row>
    <row r="43" spans="3:12" ht="14.25" customHeight="1" x14ac:dyDescent="0.2">
      <c r="C43" s="33"/>
      <c r="D43" s="33"/>
      <c r="E43" s="33"/>
      <c r="F43" s="33"/>
      <c r="G43" s="33"/>
      <c r="H43" s="33"/>
      <c r="I43" s="33"/>
      <c r="J43" s="33"/>
      <c r="K43" s="33"/>
      <c r="L43" s="33"/>
    </row>
    <row r="44" spans="3:12" ht="14.25" customHeight="1" x14ac:dyDescent="0.2">
      <c r="C44" s="7"/>
      <c r="D44" s="7"/>
      <c r="E44" s="7"/>
      <c r="F44" s="7"/>
      <c r="G44" s="7"/>
      <c r="H44" s="7"/>
      <c r="I44" s="7"/>
      <c r="J44" s="7"/>
      <c r="K44" s="7"/>
      <c r="L44" s="7"/>
    </row>
    <row r="45" spans="3:12" ht="14.25" customHeight="1" x14ac:dyDescent="0.2"/>
    <row r="46" spans="3:12" x14ac:dyDescent="0.2">
      <c r="C46" s="22" t="s">
        <v>83</v>
      </c>
      <c r="D46" s="22"/>
      <c r="E46" s="22"/>
      <c r="F46" s="22"/>
      <c r="G46" s="22"/>
      <c r="H46" s="22"/>
      <c r="I46" s="22"/>
      <c r="J46" s="22"/>
      <c r="K46" s="22"/>
      <c r="L46" s="22"/>
    </row>
    <row r="47" spans="3:12" x14ac:dyDescent="0.2">
      <c r="C47" s="22"/>
      <c r="D47" s="22"/>
      <c r="E47" s="22"/>
      <c r="F47" s="22"/>
      <c r="G47" s="22"/>
      <c r="H47" s="22"/>
      <c r="I47" s="22"/>
      <c r="J47" s="22"/>
      <c r="K47" s="22"/>
      <c r="L47" s="22"/>
    </row>
    <row r="48" spans="3:12" x14ac:dyDescent="0.2">
      <c r="C48" s="7"/>
      <c r="D48" s="7"/>
      <c r="E48" s="7"/>
      <c r="F48" s="7"/>
      <c r="G48" s="7"/>
      <c r="H48" s="7"/>
      <c r="I48" s="7"/>
      <c r="J48" s="7"/>
      <c r="K48" s="7"/>
      <c r="L48" s="7"/>
    </row>
    <row r="49" spans="3:12" x14ac:dyDescent="0.2">
      <c r="C49" s="7"/>
      <c r="D49" s="7" t="s">
        <v>92</v>
      </c>
      <c r="E49" s="7"/>
      <c r="F49" s="7"/>
      <c r="G49" s="7"/>
      <c r="H49" s="7"/>
      <c r="I49" s="7"/>
      <c r="J49" s="7"/>
      <c r="K49" s="7"/>
      <c r="L49" s="7"/>
    </row>
    <row r="50" spans="3:12" x14ac:dyDescent="0.2">
      <c r="C50" s="7"/>
      <c r="D50" s="37" t="s">
        <v>85</v>
      </c>
      <c r="E50" s="38"/>
      <c r="F50" s="37" t="s">
        <v>93</v>
      </c>
      <c r="G50" s="38"/>
      <c r="H50" s="37" t="s">
        <v>94</v>
      </c>
      <c r="I50" s="41"/>
      <c r="J50" s="41"/>
      <c r="K50" s="38"/>
      <c r="L50" s="7"/>
    </row>
    <row r="51" spans="3:12" ht="14.25" customHeight="1" x14ac:dyDescent="0.2">
      <c r="C51" s="7"/>
      <c r="D51" s="42">
        <f>+F41</f>
        <v>0</v>
      </c>
      <c r="E51" s="42"/>
      <c r="F51" s="42">
        <f>IF(H51&lt;&gt;"Faltan datos iniciales",G63,0)</f>
        <v>0</v>
      </c>
      <c r="G51" s="42"/>
      <c r="H51" s="44" t="str">
        <f>IF(ISERR(G64),"Faltan datos iniciales",IF(G64="Insoluble","No es posible subir tanto el GH con esta sal, no es soluble, elige otra sal o baja el GH objetivo",IF(G64="Poco soluble","En estas cantidades va a ser dificil disolver las sales, mejor elige especies más solubles","Sin errores")))</f>
        <v>Faltan datos iniciales</v>
      </c>
      <c r="I51" s="44"/>
      <c r="J51" s="44"/>
      <c r="K51" s="44"/>
      <c r="L51" s="7"/>
    </row>
    <row r="52" spans="3:12" x14ac:dyDescent="0.2">
      <c r="C52" s="7"/>
      <c r="D52" s="43"/>
      <c r="E52" s="43"/>
      <c r="F52" s="43"/>
      <c r="G52" s="43"/>
      <c r="H52" s="45"/>
      <c r="I52" s="45"/>
      <c r="J52" s="45"/>
      <c r="K52" s="45"/>
      <c r="L52" s="7"/>
    </row>
    <row r="53" spans="3:12" x14ac:dyDescent="0.2">
      <c r="C53" s="7"/>
      <c r="D53" s="7"/>
      <c r="E53" s="7"/>
      <c r="F53" s="7"/>
      <c r="G53" s="7"/>
      <c r="H53" s="7"/>
      <c r="I53" s="7"/>
      <c r="J53" s="7"/>
      <c r="K53" s="7"/>
      <c r="L53" s="7"/>
    </row>
    <row r="55" spans="3:12" x14ac:dyDescent="0.2">
      <c r="C55" s="22" t="s">
        <v>84</v>
      </c>
      <c r="D55" s="22"/>
      <c r="E55" s="22"/>
      <c r="F55" s="22"/>
      <c r="G55" s="22"/>
      <c r="H55" s="22"/>
      <c r="I55" s="22"/>
      <c r="J55" s="22"/>
      <c r="K55" s="22"/>
      <c r="L55" s="22"/>
    </row>
    <row r="56" spans="3:12" x14ac:dyDescent="0.2">
      <c r="C56" s="22"/>
      <c r="D56" s="22"/>
      <c r="E56" s="22"/>
      <c r="F56" s="22"/>
      <c r="G56" s="22"/>
      <c r="H56" s="22"/>
      <c r="I56" s="22"/>
      <c r="J56" s="22"/>
      <c r="K56" s="22"/>
      <c r="L56" s="22"/>
    </row>
    <row r="57" spans="3:12" x14ac:dyDescent="0.2">
      <c r="C57" s="7"/>
      <c r="D57" s="7"/>
      <c r="E57" s="7"/>
      <c r="F57" s="7"/>
      <c r="G57" s="7"/>
      <c r="H57" s="7"/>
      <c r="I57" s="7"/>
      <c r="J57" s="7"/>
      <c r="K57" s="7"/>
      <c r="L57" s="7"/>
    </row>
    <row r="58" spans="3:12" ht="14.25" customHeight="1" x14ac:dyDescent="0.2">
      <c r="C58" s="7"/>
      <c r="D58" s="71" t="s">
        <v>85</v>
      </c>
      <c r="E58" s="72"/>
      <c r="F58" s="44" t="s">
        <v>0</v>
      </c>
      <c r="G58" s="71" t="s">
        <v>124</v>
      </c>
      <c r="H58" s="75"/>
      <c r="I58" s="72"/>
      <c r="J58" s="71" t="s">
        <v>9</v>
      </c>
      <c r="K58" s="72"/>
      <c r="L58" s="7"/>
    </row>
    <row r="59" spans="3:12" x14ac:dyDescent="0.2">
      <c r="C59" s="7"/>
      <c r="D59" s="73"/>
      <c r="E59" s="74"/>
      <c r="F59" s="45"/>
      <c r="G59" s="73"/>
      <c r="H59" s="76"/>
      <c r="I59" s="74"/>
      <c r="J59" s="73"/>
      <c r="K59" s="74"/>
      <c r="L59" s="7"/>
    </row>
    <row r="60" spans="3:12" x14ac:dyDescent="0.2">
      <c r="C60" s="7"/>
      <c r="D60" s="46">
        <f>F41</f>
        <v>0</v>
      </c>
      <c r="E60" s="47"/>
      <c r="F60" s="10" t="str">
        <f>IF(F41&lt;&gt;"",VLOOKUP(F41,'Propiedades compuestos'!$D$39:$I$46,3,FALSE),"")</f>
        <v/>
      </c>
      <c r="G60" s="77" t="str">
        <f>IF(F41&lt;&gt;"",VLOOKUP(F41,'Propiedades compuestos'!$D$39:$I$46,4,FALSE),"")</f>
        <v/>
      </c>
      <c r="H60" s="78"/>
      <c r="I60" s="79"/>
      <c r="J60" s="46" t="str">
        <f>IF(F41&lt;&gt;"",VLOOKUP(F41,'Propiedades compuestos'!$D$39:$I$46,5,FALSE),"")</f>
        <v/>
      </c>
      <c r="K60" s="47"/>
      <c r="L60" s="7"/>
    </row>
    <row r="61" spans="3:12" x14ac:dyDescent="0.2">
      <c r="C61" s="7"/>
      <c r="D61" s="7"/>
      <c r="E61" s="7"/>
      <c r="F61" s="7"/>
      <c r="G61" s="7"/>
      <c r="H61" s="7"/>
      <c r="I61" s="7"/>
      <c r="J61" s="7"/>
      <c r="K61" s="7"/>
      <c r="L61" s="7"/>
    </row>
    <row r="62" spans="3:12" ht="14.25" customHeight="1" x14ac:dyDescent="0.2">
      <c r="C62" s="7"/>
      <c r="D62" s="49" t="str">
        <f>D60&amp;" en disolución:"</f>
        <v>0 en disolución:</v>
      </c>
      <c r="E62" s="49"/>
      <c r="F62" s="49"/>
      <c r="G62" s="12" t="e">
        <f>G63/F38</f>
        <v>#VALUE!</v>
      </c>
      <c r="H62" s="7" t="s">
        <v>1</v>
      </c>
      <c r="I62" s="7"/>
      <c r="J62" s="7"/>
      <c r="K62" s="7"/>
      <c r="L62" s="7"/>
    </row>
    <row r="63" spans="3:12" ht="14.25" customHeight="1" x14ac:dyDescent="0.2">
      <c r="C63" s="7"/>
      <c r="D63" s="49" t="str">
        <f>E61&amp;" a añadir:"</f>
        <v xml:space="preserve"> a añadir:</v>
      </c>
      <c r="E63" s="49"/>
      <c r="F63" s="49"/>
      <c r="G63" s="13" t="e">
        <f>(F40-F39)*G60/100*F38*1000</f>
        <v>#VALUE!</v>
      </c>
      <c r="H63" s="7" t="s">
        <v>3</v>
      </c>
      <c r="I63" s="7"/>
      <c r="J63" s="7"/>
      <c r="K63" s="7"/>
      <c r="L63" s="7"/>
    </row>
    <row r="64" spans="3:12" ht="14.25" customHeight="1" x14ac:dyDescent="0.2">
      <c r="C64" s="7"/>
      <c r="D64" s="49" t="s">
        <v>137</v>
      </c>
      <c r="E64" s="49"/>
      <c r="F64" s="49"/>
      <c r="G64" s="34" t="e">
        <f>IF(G62/1000/10&gt;G60,"Insoluble",IF(G62/1000/10&gt;G60/2,"Poco soluble","Sin errores"))</f>
        <v>#VALUE!</v>
      </c>
      <c r="H64" s="34"/>
      <c r="I64" s="34"/>
      <c r="J64" s="34"/>
      <c r="K64" s="7"/>
      <c r="L64" s="7"/>
    </row>
    <row r="65" spans="3:15" x14ac:dyDescent="0.2">
      <c r="C65" s="7"/>
      <c r="D65" s="7"/>
      <c r="E65" s="7"/>
      <c r="F65" s="7"/>
      <c r="G65" s="7"/>
      <c r="H65" s="7"/>
      <c r="I65" s="7"/>
      <c r="J65" s="7"/>
      <c r="K65" s="7"/>
      <c r="L65" s="7"/>
    </row>
    <row r="67" spans="3:15" x14ac:dyDescent="0.2">
      <c r="C67" s="22" t="s">
        <v>96</v>
      </c>
      <c r="D67" s="22"/>
      <c r="E67" s="22"/>
      <c r="F67" s="22"/>
      <c r="G67" s="22"/>
      <c r="H67" s="22"/>
      <c r="I67" s="22"/>
      <c r="J67" s="22"/>
      <c r="K67" s="22"/>
      <c r="L67" s="22"/>
    </row>
    <row r="68" spans="3:15" x14ac:dyDescent="0.2">
      <c r="C68" s="22"/>
      <c r="D68" s="22"/>
      <c r="E68" s="22"/>
      <c r="F68" s="22"/>
      <c r="G68" s="22"/>
      <c r="H68" s="22"/>
      <c r="I68" s="22"/>
      <c r="J68" s="22"/>
      <c r="K68" s="22"/>
      <c r="L68" s="22"/>
    </row>
    <row r="69" spans="3:15" ht="14.25" customHeight="1" x14ac:dyDescent="0.2">
      <c r="C69" s="33" t="s">
        <v>138</v>
      </c>
      <c r="D69" s="33"/>
      <c r="E69" s="33"/>
      <c r="F69" s="33"/>
      <c r="G69" s="33"/>
      <c r="H69" s="33"/>
      <c r="I69" s="33"/>
      <c r="J69" s="33"/>
      <c r="K69" s="33"/>
      <c r="L69" s="33"/>
    </row>
    <row r="70" spans="3:15" ht="14.25" customHeight="1" x14ac:dyDescent="0.2">
      <c r="C70" s="33"/>
      <c r="D70" s="33"/>
      <c r="E70" s="33"/>
      <c r="F70" s="33"/>
      <c r="G70" s="33"/>
      <c r="H70" s="33"/>
      <c r="I70" s="33"/>
      <c r="J70" s="33"/>
      <c r="K70" s="33"/>
      <c r="L70" s="33"/>
    </row>
    <row r="71" spans="3:15" x14ac:dyDescent="0.2">
      <c r="C71" s="33"/>
      <c r="D71" s="33"/>
      <c r="E71" s="33"/>
      <c r="F71" s="33"/>
      <c r="G71" s="33"/>
      <c r="H71" s="33"/>
      <c r="I71" s="33"/>
      <c r="J71" s="33"/>
      <c r="K71" s="33"/>
      <c r="L71" s="33"/>
    </row>
    <row r="72" spans="3:15" ht="14.25" customHeight="1" x14ac:dyDescent="0.2">
      <c r="C72" s="33"/>
      <c r="D72" s="33"/>
      <c r="E72" s="33"/>
      <c r="F72" s="33"/>
      <c r="G72" s="33"/>
      <c r="H72" s="33"/>
      <c r="I72" s="33"/>
      <c r="J72" s="33"/>
      <c r="K72" s="33"/>
      <c r="L72" s="33"/>
    </row>
    <row r="73" spans="3:15" x14ac:dyDescent="0.2">
      <c r="C73" s="7"/>
      <c r="D73" s="48" t="s">
        <v>97</v>
      </c>
      <c r="E73" s="48"/>
      <c r="F73" s="48"/>
      <c r="G73" s="48"/>
      <c r="H73" s="48"/>
      <c r="I73" s="7"/>
      <c r="J73" s="7"/>
      <c r="K73" s="7"/>
      <c r="L73" s="7"/>
    </row>
    <row r="74" spans="3:15" x14ac:dyDescent="0.2">
      <c r="C74" s="7"/>
      <c r="D74" s="35"/>
      <c r="E74" s="35"/>
      <c r="F74" s="7"/>
      <c r="G74" s="18" t="str">
        <f>IF(D74="Otra cantidad","Especificar:","")</f>
        <v/>
      </c>
      <c r="H74" s="9"/>
      <c r="I74" s="7" t="s">
        <v>103</v>
      </c>
      <c r="J74" s="7"/>
      <c r="K74" s="7"/>
      <c r="L74" s="7"/>
    </row>
    <row r="75" spans="3:15" x14ac:dyDescent="0.2">
      <c r="C75" s="7"/>
      <c r="D75" s="7"/>
      <c r="E75" s="7"/>
      <c r="F75" s="7"/>
      <c r="G75" s="7"/>
      <c r="H75" s="7"/>
      <c r="I75" s="7"/>
      <c r="J75" s="7"/>
      <c r="K75" s="7"/>
      <c r="L75" s="7"/>
    </row>
    <row r="76" spans="3:15" x14ac:dyDescent="0.2">
      <c r="C76" s="7"/>
      <c r="D76" s="48" t="s">
        <v>104</v>
      </c>
      <c r="E76" s="48"/>
      <c r="F76" s="48"/>
      <c r="G76" s="48"/>
      <c r="H76" s="48"/>
      <c r="I76" s="7"/>
      <c r="J76" s="7"/>
      <c r="K76" s="7"/>
      <c r="L76" s="7"/>
    </row>
    <row r="77" spans="3:15" x14ac:dyDescent="0.2">
      <c r="C77" s="7"/>
      <c r="D77" s="9"/>
      <c r="E77" s="48" t="s">
        <v>105</v>
      </c>
      <c r="F77" s="48"/>
      <c r="G77" s="48"/>
      <c r="H77" s="48"/>
      <c r="I77" s="48"/>
      <c r="J77" s="48"/>
      <c r="K77" s="48"/>
      <c r="L77" s="7"/>
      <c r="O77" s="20" t="s">
        <v>99</v>
      </c>
    </row>
    <row r="78" spans="3:15" x14ac:dyDescent="0.2">
      <c r="C78" s="7"/>
      <c r="D78" s="7"/>
      <c r="E78" s="7"/>
      <c r="F78" s="7"/>
      <c r="G78" s="7"/>
      <c r="H78" s="7"/>
      <c r="I78" s="7"/>
      <c r="J78" s="7"/>
      <c r="K78" s="7"/>
      <c r="L78" s="7"/>
      <c r="O78" s="20" t="s">
        <v>100</v>
      </c>
    </row>
    <row r="79" spans="3:15" x14ac:dyDescent="0.2">
      <c r="C79" s="7"/>
      <c r="D79" s="48" t="s">
        <v>106</v>
      </c>
      <c r="E79" s="48"/>
      <c r="F79" s="48"/>
      <c r="G79" s="48"/>
      <c r="H79" s="48"/>
      <c r="I79" s="7"/>
      <c r="J79" s="7"/>
      <c r="K79" s="7"/>
      <c r="L79" s="7"/>
      <c r="O79" s="20" t="s">
        <v>101</v>
      </c>
    </row>
    <row r="80" spans="3:15" x14ac:dyDescent="0.2">
      <c r="C80" s="7"/>
      <c r="D80" s="37" t="s">
        <v>85</v>
      </c>
      <c r="E80" s="38"/>
      <c r="F80" s="37" t="s">
        <v>107</v>
      </c>
      <c r="G80" s="38"/>
      <c r="H80" s="37" t="s">
        <v>94</v>
      </c>
      <c r="I80" s="41"/>
      <c r="J80" s="41"/>
      <c r="K80" s="38"/>
      <c r="L80" s="7"/>
      <c r="O80" s="20" t="s">
        <v>108</v>
      </c>
    </row>
    <row r="81" spans="3:15" x14ac:dyDescent="0.2">
      <c r="C81" s="7"/>
      <c r="D81" s="50">
        <f>+F41</f>
        <v>0</v>
      </c>
      <c r="E81" s="51"/>
      <c r="F81" s="50" t="e">
        <f>G63/1000*IF(D74="Otra cantidad",H74,LEFT(D74,LEN(D74)-3))/D77</f>
        <v>#VALUE!</v>
      </c>
      <c r="G81" s="51"/>
      <c r="H81" s="62" t="e">
        <f>IF(F81/IF(D74="Otra cantidad",H74,LEFT(D74,LEN(D74)-3))*100&gt;J60,"Se supera la solubilidad del "&amp;D81&amp;" aumente la dosis o disminuya la cantidad de preparado.","Sin errores")</f>
        <v>#VALUE!</v>
      </c>
      <c r="I81" s="63"/>
      <c r="J81" s="63"/>
      <c r="K81" s="64"/>
      <c r="L81" s="7"/>
      <c r="O81" s="20" t="s">
        <v>109</v>
      </c>
    </row>
    <row r="82" spans="3:15" x14ac:dyDescent="0.2">
      <c r="C82" s="7"/>
      <c r="D82" s="52"/>
      <c r="E82" s="53"/>
      <c r="F82" s="52"/>
      <c r="G82" s="53"/>
      <c r="H82" s="65"/>
      <c r="I82" s="66"/>
      <c r="J82" s="66"/>
      <c r="K82" s="67"/>
      <c r="L82" s="7"/>
      <c r="O82" s="20" t="s">
        <v>102</v>
      </c>
    </row>
    <row r="83" spans="3:15" x14ac:dyDescent="0.2">
      <c r="C83" s="7"/>
      <c r="D83" s="54"/>
      <c r="E83" s="55"/>
      <c r="F83" s="54"/>
      <c r="G83" s="55"/>
      <c r="H83" s="68"/>
      <c r="I83" s="69"/>
      <c r="J83" s="69"/>
      <c r="K83" s="70"/>
      <c r="L83" s="7"/>
    </row>
    <row r="84" spans="3:15" x14ac:dyDescent="0.2">
      <c r="C84" s="7"/>
      <c r="D84" s="7"/>
      <c r="E84" s="7"/>
      <c r="F84" s="7"/>
      <c r="G84" s="7"/>
      <c r="H84" s="7"/>
      <c r="I84" s="7"/>
      <c r="J84" s="7"/>
      <c r="K84" s="7"/>
      <c r="L84" s="7"/>
    </row>
    <row r="85" spans="3:15" x14ac:dyDescent="0.2">
      <c r="C85" s="7"/>
      <c r="D85" s="7"/>
      <c r="E85" s="7"/>
      <c r="F85" s="7"/>
      <c r="G85" s="7"/>
      <c r="H85" s="7"/>
      <c r="I85" s="7"/>
      <c r="J85" s="7"/>
      <c r="K85" s="7"/>
      <c r="L85" s="7"/>
    </row>
    <row r="89" spans="3:15" ht="14.25" customHeight="1" x14ac:dyDescent="0.2"/>
    <row r="92" spans="3:15" ht="14.25" customHeight="1" x14ac:dyDescent="0.2"/>
  </sheetData>
  <sheetProtection sheet="1" objects="1" scenarios="1" selectLockedCells="1"/>
  <mergeCells count="47">
    <mergeCell ref="J58:K59"/>
    <mergeCell ref="D81:E83"/>
    <mergeCell ref="F81:G83"/>
    <mergeCell ref="H81:K83"/>
    <mergeCell ref="D76:H76"/>
    <mergeCell ref="E77:K77"/>
    <mergeCell ref="D79:H79"/>
    <mergeCell ref="D80:E80"/>
    <mergeCell ref="F80:G80"/>
    <mergeCell ref="H80:K80"/>
    <mergeCell ref="D74:E74"/>
    <mergeCell ref="D62:F62"/>
    <mergeCell ref="D63:F63"/>
    <mergeCell ref="D51:E52"/>
    <mergeCell ref="F51:G52"/>
    <mergeCell ref="D64:F64"/>
    <mergeCell ref="G64:J64"/>
    <mergeCell ref="C67:L68"/>
    <mergeCell ref="C69:L72"/>
    <mergeCell ref="D73:H73"/>
    <mergeCell ref="J60:K60"/>
    <mergeCell ref="D58:E59"/>
    <mergeCell ref="D60:E60"/>
    <mergeCell ref="F58:F59"/>
    <mergeCell ref="G58:I59"/>
    <mergeCell ref="G60:I60"/>
    <mergeCell ref="H51:K52"/>
    <mergeCell ref="C55:L56"/>
    <mergeCell ref="C42:L43"/>
    <mergeCell ref="C46:L47"/>
    <mergeCell ref="D50:E50"/>
    <mergeCell ref="F50:G50"/>
    <mergeCell ref="H50:K50"/>
    <mergeCell ref="C41:E41"/>
    <mergeCell ref="F41:H41"/>
    <mergeCell ref="I41:K41"/>
    <mergeCell ref="C31:L33"/>
    <mergeCell ref="C35:L36"/>
    <mergeCell ref="C38:E38"/>
    <mergeCell ref="C39:E39"/>
    <mergeCell ref="C40:E40"/>
    <mergeCell ref="I2:M4"/>
    <mergeCell ref="C11:L12"/>
    <mergeCell ref="C20:L21"/>
    <mergeCell ref="C22:L27"/>
    <mergeCell ref="C29:L30"/>
    <mergeCell ref="C13:L18"/>
  </mergeCells>
  <dataValidations count="1">
    <dataValidation type="list" allowBlank="1" showInputMessage="1" showErrorMessage="1" sqref="D74:E74">
      <formula1>$O$77:$O$82</formula1>
    </dataValidation>
  </dataValidations>
  <hyperlinks>
    <hyperlink ref="I6"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'Propiedades compuestos'!$D$39:$D$46</xm:f>
          </x14:formula1>
          <xm:sqref>F41:H41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6"/>
  <sheetViews>
    <sheetView workbookViewId="0">
      <selection activeCell="E26" sqref="E26"/>
    </sheetView>
  </sheetViews>
  <sheetFormatPr baseColWidth="10" defaultRowHeight="15" x14ac:dyDescent="0.25"/>
  <cols>
    <col min="1" max="2" width="11.42578125" style="14"/>
    <col min="3" max="3" width="3" style="14" customWidth="1"/>
    <col min="4" max="4" width="33.7109375" style="14" bestFit="1" customWidth="1"/>
    <col min="5" max="5" width="13.140625" style="14" customWidth="1"/>
    <col min="6" max="6" width="11.42578125" style="14"/>
    <col min="7" max="7" width="26.140625" style="14" bestFit="1" customWidth="1"/>
    <col min="8" max="8" width="11.42578125" style="14"/>
    <col min="9" max="9" width="32.85546875" style="14" bestFit="1" customWidth="1"/>
    <col min="10" max="10" width="4.42578125" style="14" customWidth="1"/>
    <col min="11" max="16384" width="11.42578125" style="14"/>
  </cols>
  <sheetData>
    <row r="2" spans="2:11" x14ac:dyDescent="0.25">
      <c r="G2" s="24" t="s">
        <v>110</v>
      </c>
      <c r="H2" s="25"/>
      <c r="I2" s="25"/>
      <c r="J2" s="25"/>
      <c r="K2" s="26"/>
    </row>
    <row r="3" spans="2:11" x14ac:dyDescent="0.25">
      <c r="G3" s="27"/>
      <c r="H3" s="28"/>
      <c r="I3" s="28"/>
      <c r="J3" s="28"/>
      <c r="K3" s="29"/>
    </row>
    <row r="4" spans="2:11" x14ac:dyDescent="0.25">
      <c r="G4" s="30"/>
      <c r="H4" s="31"/>
      <c r="I4" s="31"/>
      <c r="J4" s="31"/>
      <c r="K4" s="32"/>
    </row>
    <row r="5" spans="2:11" x14ac:dyDescent="0.25">
      <c r="G5" s="3"/>
      <c r="H5" s="1"/>
      <c r="I5" s="1"/>
      <c r="J5" s="1"/>
      <c r="K5" s="1"/>
    </row>
    <row r="6" spans="2:11" x14ac:dyDescent="0.25">
      <c r="G6" s="5" t="s">
        <v>55</v>
      </c>
      <c r="H6" s="1"/>
      <c r="I6" s="1"/>
      <c r="J6" s="1"/>
      <c r="K6" s="6" t="s">
        <v>129</v>
      </c>
    </row>
    <row r="8" spans="2:11" x14ac:dyDescent="0.25">
      <c r="B8" s="15"/>
      <c r="C8" s="15"/>
      <c r="D8" s="15"/>
      <c r="E8" s="15"/>
      <c r="F8" s="15"/>
      <c r="G8" s="15"/>
      <c r="H8" s="15"/>
      <c r="I8" s="15"/>
      <c r="J8" s="15"/>
      <c r="K8" s="15"/>
    </row>
    <row r="9" spans="2:11" ht="15" customHeight="1" x14ac:dyDescent="0.25">
      <c r="B9" s="15"/>
      <c r="C9" s="22" t="s">
        <v>53</v>
      </c>
      <c r="D9" s="22"/>
      <c r="E9" s="22"/>
      <c r="F9" s="22"/>
      <c r="G9" s="22"/>
      <c r="H9" s="22"/>
      <c r="I9" s="22"/>
      <c r="J9" s="22"/>
      <c r="K9" s="15"/>
    </row>
    <row r="10" spans="2:11" ht="15" customHeight="1" x14ac:dyDescent="0.25">
      <c r="B10" s="15"/>
      <c r="C10" s="22"/>
      <c r="D10" s="22"/>
      <c r="E10" s="22"/>
      <c r="F10" s="22"/>
      <c r="G10" s="22"/>
      <c r="H10" s="22"/>
      <c r="I10" s="22"/>
      <c r="J10" s="22"/>
      <c r="K10" s="15"/>
    </row>
    <row r="11" spans="2:11" x14ac:dyDescent="0.25">
      <c r="B11" s="15"/>
      <c r="C11" s="7"/>
      <c r="D11" s="16" t="s">
        <v>52</v>
      </c>
      <c r="E11" s="7"/>
      <c r="F11" s="7"/>
      <c r="G11" s="7"/>
      <c r="H11" s="7"/>
      <c r="I11" s="7"/>
      <c r="J11" s="7"/>
      <c r="K11" s="15"/>
    </row>
    <row r="12" spans="2:11" x14ac:dyDescent="0.25">
      <c r="B12" s="15"/>
      <c r="C12" s="7"/>
      <c r="D12" s="7"/>
      <c r="E12" s="7"/>
      <c r="F12" s="7"/>
      <c r="G12" s="7"/>
      <c r="H12" s="7"/>
      <c r="I12" s="7"/>
      <c r="J12" s="7"/>
      <c r="K12" s="15"/>
    </row>
    <row r="13" spans="2:11" ht="28.5" x14ac:dyDescent="0.25">
      <c r="B13" s="15"/>
      <c r="C13" s="7"/>
      <c r="D13" s="10" t="s">
        <v>6</v>
      </c>
      <c r="E13" s="10" t="s">
        <v>7</v>
      </c>
      <c r="F13" s="10" t="s">
        <v>8</v>
      </c>
      <c r="G13" s="10" t="s">
        <v>9</v>
      </c>
      <c r="H13" s="10" t="s">
        <v>10</v>
      </c>
      <c r="I13" s="10" t="s">
        <v>14</v>
      </c>
      <c r="J13" s="7"/>
      <c r="K13" s="15"/>
    </row>
    <row r="14" spans="2:11" ht="18" x14ac:dyDescent="0.25">
      <c r="B14" s="15"/>
      <c r="C14" s="7"/>
      <c r="D14" s="10" t="s">
        <v>11</v>
      </c>
      <c r="E14" s="10" t="s">
        <v>20</v>
      </c>
      <c r="F14" s="10">
        <v>110.98</v>
      </c>
      <c r="G14" s="10">
        <v>74.5</v>
      </c>
      <c r="H14" s="17">
        <f t="shared" ref="H14" si="0">40.078/F14</f>
        <v>0.36112813119480991</v>
      </c>
      <c r="I14" s="10" t="s">
        <v>46</v>
      </c>
      <c r="J14" s="7"/>
      <c r="K14" s="15"/>
    </row>
    <row r="15" spans="2:11" ht="18" x14ac:dyDescent="0.25">
      <c r="B15" s="15"/>
      <c r="C15" s="7"/>
      <c r="D15" s="10" t="s">
        <v>13</v>
      </c>
      <c r="E15" s="10" t="s">
        <v>21</v>
      </c>
      <c r="F15" s="10">
        <v>172.172</v>
      </c>
      <c r="G15" s="10">
        <v>0.24</v>
      </c>
      <c r="H15" s="17">
        <f>40.078/F15</f>
        <v>0.23277884905791885</v>
      </c>
      <c r="I15" s="10" t="s">
        <v>28</v>
      </c>
      <c r="J15" s="7"/>
      <c r="K15" s="15"/>
    </row>
    <row r="16" spans="2:11" ht="18" x14ac:dyDescent="0.25">
      <c r="B16" s="15"/>
      <c r="C16" s="7"/>
      <c r="D16" s="10" t="s">
        <v>12</v>
      </c>
      <c r="E16" s="10" t="s">
        <v>22</v>
      </c>
      <c r="F16" s="10">
        <v>100.0869</v>
      </c>
      <c r="G16" s="10">
        <v>0.13</v>
      </c>
      <c r="H16" s="17">
        <f t="shared" ref="H16:H21" si="1">40.078/F16</f>
        <v>0.40043202457064814</v>
      </c>
      <c r="I16" s="10" t="s">
        <v>50</v>
      </c>
      <c r="J16" s="7"/>
      <c r="K16" s="15"/>
    </row>
    <row r="17" spans="2:11" ht="18" x14ac:dyDescent="0.25">
      <c r="B17" s="15"/>
      <c r="C17" s="7"/>
      <c r="D17" s="10" t="s">
        <v>15</v>
      </c>
      <c r="E17" s="10" t="s">
        <v>23</v>
      </c>
      <c r="F17" s="10">
        <v>162.11464000000001</v>
      </c>
      <c r="G17" s="10">
        <v>16.600000000000001</v>
      </c>
      <c r="H17" s="17">
        <f t="shared" si="1"/>
        <v>0.24722011534553573</v>
      </c>
      <c r="I17" s="10" t="s">
        <v>49</v>
      </c>
      <c r="J17" s="7"/>
      <c r="K17" s="15"/>
    </row>
    <row r="18" spans="2:11" ht="18" customHeight="1" x14ac:dyDescent="0.25">
      <c r="B18" s="15"/>
      <c r="C18" s="7"/>
      <c r="D18" s="10" t="s">
        <v>16</v>
      </c>
      <c r="E18" s="10" t="s">
        <v>24</v>
      </c>
      <c r="F18" s="10">
        <v>145.15</v>
      </c>
      <c r="G18" s="10">
        <v>0.21</v>
      </c>
      <c r="H18" s="17">
        <f t="shared" si="1"/>
        <v>0.27611436445056836</v>
      </c>
      <c r="I18" s="10" t="s">
        <v>29</v>
      </c>
      <c r="J18" s="7"/>
      <c r="K18" s="15"/>
    </row>
    <row r="19" spans="2:11" ht="18" x14ac:dyDescent="0.25">
      <c r="B19" s="15"/>
      <c r="C19" s="7"/>
      <c r="D19" s="10" t="s">
        <v>17</v>
      </c>
      <c r="E19" s="10" t="s">
        <v>25</v>
      </c>
      <c r="F19" s="10">
        <f>F14+6*18.01528</f>
        <v>219.07168000000001</v>
      </c>
      <c r="G19" s="10">
        <v>75.7</v>
      </c>
      <c r="H19" s="17">
        <f t="shared" si="1"/>
        <v>0.18294468732791022</v>
      </c>
      <c r="I19" s="10" t="s">
        <v>30</v>
      </c>
      <c r="J19" s="7"/>
      <c r="K19" s="15"/>
    </row>
    <row r="20" spans="2:11" ht="18" x14ac:dyDescent="0.25">
      <c r="B20" s="15"/>
      <c r="C20" s="7"/>
      <c r="D20" s="10" t="s">
        <v>18</v>
      </c>
      <c r="E20" s="10" t="s">
        <v>26</v>
      </c>
      <c r="F20" s="10">
        <f>F14+4*18.01528</f>
        <v>183.04112000000001</v>
      </c>
      <c r="G20" s="10">
        <v>90.8</v>
      </c>
      <c r="H20" s="17">
        <f t="shared" si="1"/>
        <v>0.21895626512774835</v>
      </c>
      <c r="I20" s="10" t="s">
        <v>30</v>
      </c>
      <c r="J20" s="7"/>
      <c r="K20" s="15"/>
    </row>
    <row r="21" spans="2:11" ht="18" x14ac:dyDescent="0.25">
      <c r="B21" s="15"/>
      <c r="C21" s="7"/>
      <c r="D21" s="10" t="s">
        <v>19</v>
      </c>
      <c r="E21" s="10" t="s">
        <v>27</v>
      </c>
      <c r="F21" s="10">
        <f>F14+2*18.01528</f>
        <v>147.01056</v>
      </c>
      <c r="G21" s="10">
        <v>116.6</v>
      </c>
      <c r="H21" s="17">
        <f t="shared" si="1"/>
        <v>0.27261987166092017</v>
      </c>
      <c r="I21" s="10" t="s">
        <v>30</v>
      </c>
      <c r="J21" s="7"/>
      <c r="K21" s="15"/>
    </row>
    <row r="22" spans="2:11" x14ac:dyDescent="0.25">
      <c r="B22" s="15"/>
      <c r="C22" s="7"/>
      <c r="D22" s="7"/>
      <c r="E22" s="7"/>
      <c r="F22" s="7"/>
      <c r="G22" s="7"/>
      <c r="H22" s="7"/>
      <c r="I22" s="7"/>
      <c r="J22" s="7"/>
      <c r="K22" s="15"/>
    </row>
    <row r="23" spans="2:11" x14ac:dyDescent="0.25">
      <c r="B23" s="15"/>
      <c r="C23" s="7"/>
      <c r="D23" s="16" t="s">
        <v>31</v>
      </c>
      <c r="E23" s="7"/>
      <c r="F23" s="7"/>
      <c r="G23" s="7"/>
      <c r="H23" s="7"/>
      <c r="I23" s="7"/>
      <c r="J23" s="7"/>
      <c r="K23" s="15"/>
    </row>
    <row r="24" spans="2:11" x14ac:dyDescent="0.25">
      <c r="B24" s="15"/>
      <c r="C24" s="7"/>
      <c r="D24" s="7"/>
      <c r="E24" s="7"/>
      <c r="F24" s="7"/>
      <c r="G24" s="7"/>
      <c r="H24" s="7"/>
      <c r="I24" s="7"/>
      <c r="J24" s="7"/>
      <c r="K24" s="15"/>
    </row>
    <row r="25" spans="2:11" ht="28.5" x14ac:dyDescent="0.25">
      <c r="B25" s="15"/>
      <c r="C25" s="7"/>
      <c r="D25" s="10" t="s">
        <v>6</v>
      </c>
      <c r="E25" s="10" t="s">
        <v>7</v>
      </c>
      <c r="F25" s="10" t="s">
        <v>8</v>
      </c>
      <c r="G25" s="10" t="s">
        <v>9</v>
      </c>
      <c r="H25" s="10" t="s">
        <v>38</v>
      </c>
      <c r="I25" s="10" t="s">
        <v>14</v>
      </c>
      <c r="J25" s="7"/>
      <c r="K25" s="15"/>
    </row>
    <row r="26" spans="2:11" ht="28.5" x14ac:dyDescent="0.25">
      <c r="B26" s="15"/>
      <c r="C26" s="7"/>
      <c r="D26" s="10" t="s">
        <v>32</v>
      </c>
      <c r="E26" s="10" t="s">
        <v>39</v>
      </c>
      <c r="F26" s="10">
        <v>246.47</v>
      </c>
      <c r="G26" s="10">
        <v>71</v>
      </c>
      <c r="H26" s="17">
        <f>24.31/F26</f>
        <v>9.8632693634113686E-2</v>
      </c>
      <c r="I26" s="10" t="s">
        <v>46</v>
      </c>
      <c r="J26" s="7"/>
      <c r="K26" s="15"/>
    </row>
    <row r="27" spans="2:11" ht="18" customHeight="1" x14ac:dyDescent="0.25">
      <c r="B27" s="15"/>
      <c r="C27" s="7"/>
      <c r="D27" s="10" t="s">
        <v>34</v>
      </c>
      <c r="E27" s="10" t="s">
        <v>42</v>
      </c>
      <c r="F27" s="10">
        <v>203.31</v>
      </c>
      <c r="G27" s="10">
        <v>167</v>
      </c>
      <c r="H27" s="17">
        <f>24.31/F27</f>
        <v>0.11957109832275835</v>
      </c>
      <c r="I27" s="10" t="s">
        <v>47</v>
      </c>
      <c r="J27" s="7"/>
      <c r="K27" s="15"/>
    </row>
    <row r="28" spans="2:11" ht="18" x14ac:dyDescent="0.25">
      <c r="B28" s="15"/>
      <c r="C28" s="7"/>
      <c r="D28" s="10" t="s">
        <v>37</v>
      </c>
      <c r="E28" s="10" t="s">
        <v>43</v>
      </c>
      <c r="F28" s="10">
        <v>95.210999999999999</v>
      </c>
      <c r="G28" s="10">
        <v>54.3</v>
      </c>
      <c r="H28" s="17">
        <f>24.31/F28</f>
        <v>0.25532764071378306</v>
      </c>
      <c r="I28" s="10" t="s">
        <v>48</v>
      </c>
      <c r="J28" s="7"/>
      <c r="K28" s="15"/>
    </row>
    <row r="29" spans="2:11" ht="18" x14ac:dyDescent="0.25">
      <c r="B29" s="15"/>
      <c r="C29" s="7"/>
      <c r="D29" s="10" t="s">
        <v>33</v>
      </c>
      <c r="E29" s="10" t="s">
        <v>41</v>
      </c>
      <c r="F29" s="10">
        <v>83.343900000000005</v>
      </c>
      <c r="G29" s="10">
        <v>1.09E-2</v>
      </c>
      <c r="H29" s="17">
        <f t="shared" ref="H29:H31" si="2">24.31/F29</f>
        <v>0.29168301459374946</v>
      </c>
      <c r="I29" s="10" t="s">
        <v>50</v>
      </c>
      <c r="J29" s="7"/>
      <c r="K29" s="15"/>
    </row>
    <row r="30" spans="2:11" ht="18" customHeight="1" x14ac:dyDescent="0.25">
      <c r="B30" s="15"/>
      <c r="C30" s="7"/>
      <c r="D30" s="10" t="s">
        <v>35</v>
      </c>
      <c r="E30" s="10" t="s">
        <v>44</v>
      </c>
      <c r="F30" s="10">
        <v>146.34</v>
      </c>
      <c r="G30" s="10">
        <v>7.6999999999999999E-2</v>
      </c>
      <c r="H30" s="17">
        <f t="shared" si="2"/>
        <v>0.16611999453327866</v>
      </c>
      <c r="I30" s="10" t="s">
        <v>51</v>
      </c>
      <c r="J30" s="7"/>
      <c r="K30" s="15"/>
    </row>
    <row r="31" spans="2:11" ht="18" x14ac:dyDescent="0.25">
      <c r="B31" s="15"/>
      <c r="C31" s="7"/>
      <c r="D31" s="10" t="s">
        <v>36</v>
      </c>
      <c r="E31" s="10" t="s">
        <v>40</v>
      </c>
      <c r="F31" s="10">
        <v>120.366</v>
      </c>
      <c r="G31" s="10">
        <v>35.1</v>
      </c>
      <c r="H31" s="17">
        <f t="shared" si="2"/>
        <v>0.20196733296778158</v>
      </c>
      <c r="I31" s="10" t="s">
        <v>45</v>
      </c>
      <c r="J31" s="7"/>
      <c r="K31" s="15"/>
    </row>
    <row r="32" spans="2:11" x14ac:dyDescent="0.25">
      <c r="B32" s="15"/>
      <c r="C32" s="7"/>
      <c r="D32" s="7"/>
      <c r="E32" s="7"/>
      <c r="F32" s="7"/>
      <c r="G32" s="7"/>
      <c r="H32" s="7"/>
      <c r="I32" s="7"/>
      <c r="J32" s="7"/>
      <c r="K32" s="15"/>
    </row>
    <row r="33" spans="2:11" x14ac:dyDescent="0.25">
      <c r="B33" s="15"/>
      <c r="C33" s="7"/>
      <c r="D33" s="7"/>
      <c r="E33" s="7"/>
      <c r="F33" s="7"/>
      <c r="G33" s="7"/>
      <c r="H33" s="7"/>
      <c r="I33" s="7"/>
      <c r="J33" s="7"/>
      <c r="K33" s="15"/>
    </row>
    <row r="34" spans="2:11" x14ac:dyDescent="0.25">
      <c r="B34" s="15"/>
      <c r="C34" s="7"/>
      <c r="D34" s="7"/>
      <c r="E34" s="7"/>
      <c r="F34" s="7"/>
      <c r="G34" s="7"/>
      <c r="H34" s="7"/>
      <c r="I34" s="7"/>
      <c r="J34" s="7"/>
      <c r="K34" s="15"/>
    </row>
    <row r="35" spans="2:11" x14ac:dyDescent="0.25">
      <c r="B35" s="15"/>
      <c r="C35" s="22" t="s">
        <v>54</v>
      </c>
      <c r="D35" s="22" t="s">
        <v>54</v>
      </c>
      <c r="E35" s="22"/>
      <c r="F35" s="22"/>
      <c r="G35" s="22"/>
      <c r="H35" s="22"/>
      <c r="I35" s="22"/>
      <c r="J35" s="22"/>
      <c r="K35" s="15"/>
    </row>
    <row r="36" spans="2:11" x14ac:dyDescent="0.25">
      <c r="B36" s="15"/>
      <c r="C36" s="22"/>
      <c r="D36" s="22"/>
      <c r="E36" s="22"/>
      <c r="F36" s="22"/>
      <c r="G36" s="22"/>
      <c r="H36" s="22"/>
      <c r="I36" s="22"/>
      <c r="J36" s="22"/>
      <c r="K36" s="15"/>
    </row>
    <row r="37" spans="2:11" x14ac:dyDescent="0.25">
      <c r="B37" s="15"/>
      <c r="C37" s="7"/>
      <c r="D37" s="7"/>
      <c r="E37" s="7"/>
      <c r="F37" s="7"/>
      <c r="G37" s="7"/>
      <c r="H37" s="7"/>
      <c r="I37" s="7"/>
      <c r="J37" s="7"/>
      <c r="K37" s="15"/>
    </row>
    <row r="38" spans="2:11" ht="42.75" x14ac:dyDescent="0.25">
      <c r="B38" s="15"/>
      <c r="C38" s="7"/>
      <c r="D38" s="10" t="s">
        <v>6</v>
      </c>
      <c r="E38" s="10" t="s">
        <v>7</v>
      </c>
      <c r="F38" s="10" t="s">
        <v>8</v>
      </c>
      <c r="G38" s="10" t="s">
        <v>124</v>
      </c>
      <c r="H38" s="10" t="s">
        <v>9</v>
      </c>
      <c r="I38" s="10" t="s">
        <v>14</v>
      </c>
      <c r="J38" s="7"/>
      <c r="K38" s="15"/>
    </row>
    <row r="39" spans="2:11" ht="18" x14ac:dyDescent="0.25">
      <c r="B39" s="15"/>
      <c r="C39" s="7"/>
      <c r="D39" s="10" t="s">
        <v>113</v>
      </c>
      <c r="E39" s="10" t="s">
        <v>115</v>
      </c>
      <c r="F39" s="10">
        <v>100.11499999999999</v>
      </c>
      <c r="G39" s="19">
        <f>$G$43/$F$43*2*F39</f>
        <v>3.5609994914419363</v>
      </c>
      <c r="H39" s="10">
        <v>33.299999999999997</v>
      </c>
      <c r="I39" s="10" t="s">
        <v>122</v>
      </c>
      <c r="J39" s="7"/>
      <c r="K39" s="15"/>
    </row>
    <row r="40" spans="2:11" ht="18" x14ac:dyDescent="0.25">
      <c r="B40" s="15"/>
      <c r="C40" s="7"/>
      <c r="D40" s="10" t="s">
        <v>112</v>
      </c>
      <c r="E40" s="10" t="s">
        <v>117</v>
      </c>
      <c r="F40" s="10">
        <v>138.20500000000001</v>
      </c>
      <c r="G40" s="19">
        <f>$G$43/$F$43*F40</f>
        <v>2.4579130735390944</v>
      </c>
      <c r="H40" s="10">
        <v>90</v>
      </c>
      <c r="I40" s="10" t="s">
        <v>123</v>
      </c>
      <c r="J40" s="7"/>
      <c r="K40" s="15"/>
    </row>
    <row r="41" spans="2:11" ht="28.5" x14ac:dyDescent="0.25">
      <c r="B41" s="15"/>
      <c r="C41" s="7"/>
      <c r="D41" s="10" t="s">
        <v>111</v>
      </c>
      <c r="E41" s="10" t="s">
        <v>116</v>
      </c>
      <c r="F41" s="10">
        <v>84.007000000000005</v>
      </c>
      <c r="G41" s="19">
        <f>$G$43/$F$43*2*F41</f>
        <v>2.988052582305976</v>
      </c>
      <c r="H41" s="10">
        <v>9.3000000000000007</v>
      </c>
      <c r="I41" s="10" t="s">
        <v>127</v>
      </c>
      <c r="J41" s="7"/>
      <c r="K41" s="15"/>
    </row>
    <row r="42" spans="2:11" ht="28.5" x14ac:dyDescent="0.25">
      <c r="B42" s="15"/>
      <c r="C42" s="7"/>
      <c r="D42" s="10" t="s">
        <v>114</v>
      </c>
      <c r="E42" s="10" t="s">
        <v>118</v>
      </c>
      <c r="F42" s="10">
        <v>105.9888</v>
      </c>
      <c r="G42" s="19">
        <f>$G$43/$F$43*F42</f>
        <v>1.8849626074940875</v>
      </c>
      <c r="H42" s="10">
        <v>21.5</v>
      </c>
      <c r="I42" s="10" t="s">
        <v>128</v>
      </c>
      <c r="J42" s="7"/>
      <c r="K42" s="15"/>
    </row>
    <row r="43" spans="2:11" ht="18" x14ac:dyDescent="0.25">
      <c r="B43" s="15"/>
      <c r="C43" s="7"/>
      <c r="D43" s="10" t="s">
        <v>12</v>
      </c>
      <c r="E43" s="10" t="s">
        <v>22</v>
      </c>
      <c r="F43" s="10">
        <v>100.0869</v>
      </c>
      <c r="G43" s="10">
        <f>17.8*100/1000</f>
        <v>1.78</v>
      </c>
      <c r="H43" s="10">
        <v>0.13</v>
      </c>
      <c r="I43" s="10" t="s">
        <v>119</v>
      </c>
      <c r="J43" s="7"/>
      <c r="K43" s="15"/>
    </row>
    <row r="44" spans="2:11" ht="18" x14ac:dyDescent="0.25">
      <c r="B44" s="15"/>
      <c r="C44" s="7"/>
      <c r="D44" s="10" t="s">
        <v>15</v>
      </c>
      <c r="E44" s="10" t="s">
        <v>125</v>
      </c>
      <c r="F44" s="10">
        <v>162.11464000000001</v>
      </c>
      <c r="G44" s="19">
        <f>$G$43/$F$43*2*F44</f>
        <v>5.7662702951135465</v>
      </c>
      <c r="H44" s="10">
        <v>16.600000000000001</v>
      </c>
      <c r="I44" s="10" t="s">
        <v>120</v>
      </c>
      <c r="J44" s="7"/>
      <c r="K44" s="15"/>
    </row>
    <row r="45" spans="2:11" ht="18" x14ac:dyDescent="0.25">
      <c r="B45" s="15"/>
      <c r="C45" s="7"/>
      <c r="D45" s="10" t="s">
        <v>33</v>
      </c>
      <c r="E45" s="10" t="s">
        <v>41</v>
      </c>
      <c r="F45" s="10">
        <v>83.343900000000005</v>
      </c>
      <c r="G45" s="19">
        <f>$G$43/$F$43*F45</f>
        <v>1.4822333592108456</v>
      </c>
      <c r="H45" s="10">
        <v>1.09E-2</v>
      </c>
      <c r="I45" s="10" t="s">
        <v>119</v>
      </c>
      <c r="J45" s="7"/>
      <c r="K45" s="15"/>
    </row>
    <row r="46" spans="2:11" ht="28.5" x14ac:dyDescent="0.25">
      <c r="B46" s="15"/>
      <c r="C46" s="7"/>
      <c r="D46" s="10" t="s">
        <v>35</v>
      </c>
      <c r="E46" s="10" t="s">
        <v>126</v>
      </c>
      <c r="F46" s="10">
        <v>146.34</v>
      </c>
      <c r="G46" s="19">
        <f>$G$43/$F$43*2*F46</f>
        <v>5.2051806979734607</v>
      </c>
      <c r="H46" s="10">
        <v>7.6999999999999999E-2</v>
      </c>
      <c r="I46" s="10" t="s">
        <v>121</v>
      </c>
      <c r="J46" s="7"/>
      <c r="K46" s="15"/>
    </row>
    <row r="47" spans="2:11" x14ac:dyDescent="0.25">
      <c r="B47" s="15"/>
      <c r="C47" s="7"/>
      <c r="D47" s="7"/>
      <c r="E47" s="7"/>
      <c r="F47" s="7"/>
      <c r="G47" s="7"/>
      <c r="H47" s="7"/>
      <c r="I47" s="7"/>
      <c r="J47" s="7"/>
      <c r="K47" s="15"/>
    </row>
    <row r="48" spans="2:11" x14ac:dyDescent="0.25">
      <c r="B48" s="15"/>
      <c r="C48" s="7"/>
      <c r="D48" s="7"/>
      <c r="E48" s="7"/>
      <c r="F48" s="7"/>
      <c r="G48" s="7"/>
      <c r="H48" s="7"/>
      <c r="I48" s="7"/>
      <c r="J48" s="7"/>
      <c r="K48" s="15"/>
    </row>
    <row r="49" spans="2:11" x14ac:dyDescent="0.25">
      <c r="B49" s="15"/>
      <c r="C49" s="7"/>
      <c r="D49" s="7"/>
      <c r="E49" s="7"/>
      <c r="F49" s="7"/>
      <c r="G49" s="7"/>
      <c r="H49" s="7"/>
      <c r="I49" s="7"/>
      <c r="J49" s="7"/>
      <c r="K49" s="15"/>
    </row>
    <row r="50" spans="2:11" x14ac:dyDescent="0.25">
      <c r="B50" s="15"/>
      <c r="C50" s="15"/>
      <c r="D50" s="15"/>
      <c r="E50" s="15"/>
      <c r="F50" s="15"/>
      <c r="G50" s="15"/>
      <c r="H50" s="15"/>
      <c r="I50" s="15"/>
      <c r="J50" s="15"/>
      <c r="K50" s="15"/>
    </row>
    <row r="51" spans="2:11" x14ac:dyDescent="0.25">
      <c r="B51" s="15"/>
      <c r="C51" s="15"/>
      <c r="D51" s="15"/>
      <c r="E51" s="15"/>
      <c r="F51" s="15"/>
      <c r="G51" s="15"/>
      <c r="H51" s="15"/>
      <c r="I51" s="15"/>
      <c r="J51" s="15"/>
      <c r="K51" s="15"/>
    </row>
    <row r="52" spans="2:11" x14ac:dyDescent="0.25">
      <c r="B52" s="15"/>
      <c r="C52" s="15"/>
      <c r="D52" s="15"/>
      <c r="E52" s="15"/>
      <c r="F52" s="15"/>
      <c r="G52" s="15"/>
      <c r="H52" s="15"/>
      <c r="I52" s="15"/>
      <c r="J52" s="15"/>
      <c r="K52" s="15"/>
    </row>
    <row r="53" spans="2:11" x14ac:dyDescent="0.25">
      <c r="B53" s="15"/>
      <c r="C53" s="15"/>
      <c r="D53" s="15"/>
      <c r="E53" s="15"/>
      <c r="F53" s="15"/>
      <c r="G53" s="15"/>
      <c r="H53" s="15"/>
      <c r="I53" s="15"/>
      <c r="J53" s="15"/>
      <c r="K53" s="15"/>
    </row>
    <row r="54" spans="2:11" x14ac:dyDescent="0.25">
      <c r="B54" s="15"/>
      <c r="C54" s="15"/>
      <c r="D54" s="15"/>
      <c r="E54" s="15"/>
      <c r="F54" s="15"/>
      <c r="G54" s="15"/>
      <c r="H54" s="15"/>
      <c r="I54" s="15"/>
      <c r="J54" s="15"/>
      <c r="K54" s="15"/>
    </row>
    <row r="55" spans="2:11" x14ac:dyDescent="0.25">
      <c r="B55" s="15"/>
      <c r="C55" s="15"/>
      <c r="D55" s="15"/>
      <c r="E55" s="15"/>
      <c r="F55" s="15"/>
      <c r="G55" s="15"/>
      <c r="H55" s="15"/>
      <c r="I55" s="15"/>
      <c r="J55" s="15"/>
      <c r="K55" s="15"/>
    </row>
    <row r="56" spans="2:11" x14ac:dyDescent="0.25">
      <c r="B56" s="15"/>
      <c r="C56" s="15"/>
      <c r="D56" s="15"/>
      <c r="E56" s="15"/>
      <c r="F56" s="15"/>
      <c r="G56" s="15"/>
      <c r="H56" s="15"/>
      <c r="I56" s="15"/>
      <c r="J56" s="15"/>
      <c r="K56" s="15"/>
    </row>
    <row r="57" spans="2:11" x14ac:dyDescent="0.25">
      <c r="B57" s="15"/>
      <c r="C57" s="15"/>
      <c r="D57" s="15"/>
      <c r="E57" s="15"/>
      <c r="F57" s="15"/>
      <c r="G57" s="15"/>
      <c r="H57" s="15"/>
      <c r="I57" s="15"/>
      <c r="J57" s="15"/>
      <c r="K57" s="15"/>
    </row>
    <row r="58" spans="2:11" x14ac:dyDescent="0.25">
      <c r="B58" s="15"/>
      <c r="C58" s="15"/>
      <c r="D58" s="15"/>
      <c r="E58" s="15"/>
      <c r="F58" s="15"/>
      <c r="G58" s="15"/>
      <c r="H58" s="15"/>
      <c r="I58" s="15"/>
      <c r="J58" s="15"/>
      <c r="K58" s="15"/>
    </row>
    <row r="59" spans="2:11" x14ac:dyDescent="0.25">
      <c r="B59" s="15"/>
      <c r="C59" s="15"/>
      <c r="D59" s="15"/>
      <c r="E59" s="15"/>
      <c r="F59" s="15"/>
      <c r="G59" s="15"/>
      <c r="H59" s="15"/>
      <c r="I59" s="15"/>
      <c r="J59" s="15"/>
      <c r="K59" s="15"/>
    </row>
    <row r="60" spans="2:11" x14ac:dyDescent="0.25">
      <c r="B60" s="15"/>
      <c r="C60" s="15"/>
      <c r="D60" s="15"/>
      <c r="E60" s="15"/>
      <c r="F60" s="15"/>
      <c r="G60" s="15"/>
      <c r="H60" s="15"/>
      <c r="I60" s="15"/>
      <c r="J60" s="15"/>
      <c r="K60" s="15"/>
    </row>
    <row r="61" spans="2:11" x14ac:dyDescent="0.25">
      <c r="B61" s="15"/>
      <c r="C61" s="15"/>
      <c r="D61" s="15"/>
      <c r="E61" s="15"/>
      <c r="F61" s="15"/>
      <c r="G61" s="15"/>
      <c r="H61" s="15"/>
      <c r="I61" s="15"/>
      <c r="J61" s="15"/>
      <c r="K61" s="15"/>
    </row>
    <row r="62" spans="2:11" x14ac:dyDescent="0.25">
      <c r="B62" s="15"/>
      <c r="C62" s="15"/>
      <c r="D62" s="15"/>
      <c r="E62" s="15"/>
      <c r="F62" s="15"/>
      <c r="G62" s="15"/>
      <c r="H62" s="15"/>
      <c r="I62" s="15"/>
      <c r="J62" s="15"/>
      <c r="K62" s="15"/>
    </row>
    <row r="63" spans="2:11" x14ac:dyDescent="0.25">
      <c r="B63" s="15"/>
      <c r="C63" s="15"/>
      <c r="D63" s="15"/>
      <c r="E63" s="15"/>
      <c r="F63" s="15"/>
      <c r="G63" s="15"/>
      <c r="H63" s="15"/>
      <c r="I63" s="15"/>
      <c r="J63" s="15"/>
      <c r="K63" s="15"/>
    </row>
    <row r="64" spans="2:11" x14ac:dyDescent="0.25">
      <c r="B64" s="15"/>
      <c r="C64" s="15"/>
      <c r="D64" s="15"/>
      <c r="E64" s="15"/>
      <c r="F64" s="15"/>
      <c r="G64" s="15"/>
      <c r="H64" s="15"/>
      <c r="I64" s="15"/>
      <c r="J64" s="15"/>
      <c r="K64" s="15"/>
    </row>
    <row r="65" spans="2:11" x14ac:dyDescent="0.25">
      <c r="B65" s="15"/>
      <c r="C65" s="15"/>
      <c r="D65" s="15"/>
      <c r="E65" s="15"/>
      <c r="F65" s="15"/>
      <c r="G65" s="15"/>
      <c r="H65" s="15"/>
      <c r="I65" s="15"/>
      <c r="J65" s="15"/>
      <c r="K65" s="15"/>
    </row>
    <row r="66" spans="2:11" x14ac:dyDescent="0.25">
      <c r="B66" s="15"/>
      <c r="C66" s="15"/>
      <c r="D66" s="15"/>
      <c r="E66" s="15"/>
      <c r="F66" s="15"/>
      <c r="G66" s="15"/>
      <c r="H66" s="15"/>
      <c r="I66" s="15"/>
      <c r="J66" s="15"/>
      <c r="K66" s="15"/>
    </row>
  </sheetData>
  <sheetProtection sheet="1" objects="1" scenarios="1" selectLockedCells="1" selectUnlockedCells="1"/>
  <mergeCells count="3">
    <mergeCell ref="G2:K4"/>
    <mergeCell ref="C9:J10"/>
    <mergeCell ref="C35:J36"/>
  </mergeCells>
  <hyperlinks>
    <hyperlink ref="G6"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Calculadora de GH</vt:lpstr>
      <vt:lpstr>Calculadora de KH</vt:lpstr>
      <vt:lpstr>Propiedades compuestos</vt:lpstr>
    </vt:vector>
  </TitlesOfParts>
  <Company>Repsol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MERINO FUERTES-PLANAS, EDUARDO ALBERTO</dc:creator>
  <cp:lastModifiedBy>MERINO FUERTES-PLANAS, EDUARDO ALBERTO</cp:lastModifiedBy>
  <dcterms:created xsi:type="dcterms:W3CDTF">2017-02-03T11:12:50Z</dcterms:created>
  <dcterms:modified xsi:type="dcterms:W3CDTF">2017-03-01T11:23:32Z</dcterms:modified>
</cp:coreProperties>
</file>